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activeTab="0"/>
  </bookViews>
  <sheets>
    <sheet name="Pucker Powder BULK Reorder" sheetId="1" r:id="rId1"/>
  </sheets>
  <definedNames>
    <definedName name="_xlnm.Print_Area" localSheetId="0">'Pucker Powder BULK Reorder'!$B$1:$AA$163</definedName>
  </definedNames>
  <calcPr fullCalcOnLoad="1"/>
</workbook>
</file>

<file path=xl/comments1.xml><?xml version="1.0" encoding="utf-8"?>
<comments xmlns="http://schemas.openxmlformats.org/spreadsheetml/2006/main">
  <authors>
    <author>alisa.tong</author>
    <author>Alisa Tong</author>
  </authors>
  <commentList>
    <comment ref="C64" authorId="0">
      <text>
        <r>
          <rPr>
            <b/>
            <sz val="9"/>
            <rFont val="Tahoma"/>
            <family val="2"/>
          </rPr>
          <t>Not sure what you want?
Let us pick some or all of your Flavors</t>
        </r>
        <r>
          <rPr>
            <sz val="9"/>
            <rFont val="Tahoma"/>
            <family val="2"/>
          </rPr>
          <t xml:space="preserve">
</t>
        </r>
      </text>
    </comment>
    <comment ref="C51" authorId="0">
      <text>
        <r>
          <rPr>
            <b/>
            <sz val="9"/>
            <rFont val="Tahoma"/>
            <family val="2"/>
          </rPr>
          <t>Approx 6" / 15cm</t>
        </r>
        <r>
          <rPr>
            <sz val="9"/>
            <rFont val="Tahoma"/>
            <family val="2"/>
          </rPr>
          <t xml:space="preserve">
</t>
        </r>
      </text>
    </comment>
    <comment ref="C53" authorId="0">
      <text>
        <r>
          <rPr>
            <b/>
            <sz val="9"/>
            <rFont val="Tahoma"/>
            <family val="2"/>
          </rPr>
          <t>Approx. 12" / 30cm</t>
        </r>
      </text>
    </comment>
    <comment ref="C55" authorId="0">
      <text>
        <r>
          <rPr>
            <b/>
            <sz val="9"/>
            <rFont val="Tahoma"/>
            <family val="2"/>
          </rPr>
          <t>Approx. 18" / 45cm</t>
        </r>
        <r>
          <rPr>
            <sz val="9"/>
            <rFont val="Tahoma"/>
            <family val="2"/>
          </rPr>
          <t xml:space="preserve">
</t>
        </r>
      </text>
    </comment>
    <comment ref="C57" authorId="0">
      <text>
        <r>
          <rPr>
            <b/>
            <sz val="9"/>
            <rFont val="Tahoma"/>
            <family val="2"/>
          </rPr>
          <t>Approx. 34" / 85cm</t>
        </r>
        <r>
          <rPr>
            <sz val="9"/>
            <rFont val="Tahoma"/>
            <family val="2"/>
          </rPr>
          <t xml:space="preserve">
</t>
        </r>
      </text>
    </comment>
    <comment ref="C59" authorId="0">
      <text>
        <r>
          <rPr>
            <b/>
            <sz val="9"/>
            <rFont val="Tahoma"/>
            <family val="2"/>
          </rPr>
          <t>Approx. 60" / 152cm. Requires Tube Holder if displaying at the dispenser. (see parts)</t>
        </r>
        <r>
          <rPr>
            <sz val="9"/>
            <rFont val="Tahoma"/>
            <family val="2"/>
          </rPr>
          <t xml:space="preserve">
</t>
        </r>
      </text>
    </comment>
    <comment ref="X2" authorId="1">
      <text>
        <r>
          <rPr>
            <b/>
            <sz val="9"/>
            <rFont val="Tahoma"/>
            <family val="2"/>
          </rPr>
          <t>no leading zeros</t>
        </r>
        <r>
          <rPr>
            <sz val="9"/>
            <rFont val="Tahoma"/>
            <family val="2"/>
          </rPr>
          <t xml:space="preserve">
</t>
        </r>
      </text>
    </comment>
    <comment ref="W3" authorId="0">
      <text>
        <r>
          <rPr>
            <b/>
            <sz val="9"/>
            <rFont val="Tahoma"/>
            <family val="2"/>
          </rPr>
          <t>Enter Initials</t>
        </r>
        <r>
          <rPr>
            <sz val="9"/>
            <rFont val="Tahoma"/>
            <family val="2"/>
          </rPr>
          <t xml:space="preserve">
</t>
        </r>
      </text>
    </comment>
    <comment ref="R30" authorId="0">
      <text>
        <r>
          <rPr>
            <b/>
            <sz val="9"/>
            <rFont val="Tahoma"/>
            <family val="2"/>
          </rPr>
          <t>Unless a specific future date is requested, we strive to ship within 2 business days of receipt.</t>
        </r>
        <r>
          <rPr>
            <sz val="9"/>
            <rFont val="Tahoma"/>
            <family val="2"/>
          </rPr>
          <t xml:space="preserve">
</t>
        </r>
      </text>
    </comment>
    <comment ref="X12" authorId="1">
      <text>
        <r>
          <rPr>
            <b/>
            <sz val="9"/>
            <rFont val="Tahoma"/>
            <family val="2"/>
          </rPr>
          <t>Internal Use Ship To Code if Mutiple</t>
        </r>
        <r>
          <rPr>
            <sz val="9"/>
            <rFont val="Tahoma"/>
            <family val="2"/>
          </rPr>
          <t xml:space="preserve">
</t>
        </r>
      </text>
    </comment>
    <comment ref="F18" authorId="0">
      <text>
        <r>
          <rPr>
            <b/>
            <sz val="9"/>
            <rFont val="Tahoma"/>
            <family val="2"/>
          </rPr>
          <t>2 letter abbreviation</t>
        </r>
        <r>
          <rPr>
            <sz val="9"/>
            <rFont val="Tahoma"/>
            <family val="2"/>
          </rPr>
          <t xml:space="preserve">
</t>
        </r>
      </text>
    </comment>
    <comment ref="G18" authorId="0">
      <text>
        <r>
          <rPr>
            <b/>
            <sz val="9"/>
            <rFont val="Tahoma"/>
            <family val="2"/>
          </rPr>
          <t>5 digit zip</t>
        </r>
        <r>
          <rPr>
            <sz val="9"/>
            <rFont val="Tahoma"/>
            <family val="2"/>
          </rPr>
          <t xml:space="preserve">
</t>
        </r>
      </text>
    </comment>
    <comment ref="U18" authorId="0">
      <text>
        <r>
          <rPr>
            <b/>
            <sz val="9"/>
            <rFont val="Tahoma"/>
            <family val="2"/>
          </rPr>
          <t>2 letter abbreviation</t>
        </r>
        <r>
          <rPr>
            <sz val="9"/>
            <rFont val="Tahoma"/>
            <family val="2"/>
          </rPr>
          <t xml:space="preserve">
</t>
        </r>
      </text>
    </comment>
    <comment ref="W18" authorId="1">
      <text>
        <r>
          <rPr>
            <b/>
            <sz val="9"/>
            <rFont val="Tahoma"/>
            <family val="2"/>
          </rPr>
          <t>5 digit zip</t>
        </r>
        <r>
          <rPr>
            <sz val="9"/>
            <rFont val="Tahoma"/>
            <family val="2"/>
          </rPr>
          <t xml:space="preserve">
</t>
        </r>
      </text>
    </comment>
    <comment ref="X21" authorId="1">
      <text>
        <r>
          <rPr>
            <b/>
            <sz val="9"/>
            <rFont val="Tahoma"/>
            <family val="2"/>
          </rPr>
          <t>We will contact you for credit card information if we do not have this on file.</t>
        </r>
      </text>
    </comment>
  </commentList>
</comments>
</file>

<file path=xl/sharedStrings.xml><?xml version="1.0" encoding="utf-8"?>
<sst xmlns="http://schemas.openxmlformats.org/spreadsheetml/2006/main" count="369" uniqueCount="223">
  <si>
    <t>Order Taken By:</t>
  </si>
  <si>
    <t>BILL TO:</t>
  </si>
  <si>
    <t>Company:</t>
  </si>
  <si>
    <t>Attention:</t>
  </si>
  <si>
    <t>Address 1:</t>
  </si>
  <si>
    <t>Address 2:</t>
  </si>
  <si>
    <t>Buyer Name:</t>
  </si>
  <si>
    <t>Phone:</t>
  </si>
  <si>
    <t>Buyer Phone:</t>
  </si>
  <si>
    <t>Office</t>
  </si>
  <si>
    <t>Ext</t>
  </si>
  <si>
    <t xml:space="preserve">Cell </t>
  </si>
  <si>
    <t>Fax:</t>
  </si>
  <si>
    <t>Email:</t>
  </si>
  <si>
    <t>SHIPMENT DETAILS:</t>
  </si>
  <si>
    <t>PO#</t>
  </si>
  <si>
    <t>Fedex</t>
  </si>
  <si>
    <t>UPS</t>
  </si>
  <si>
    <t>Order Date:</t>
  </si>
  <si>
    <t>Account #:</t>
  </si>
  <si>
    <t>If no account # provided freight will be added to invoice using our account.</t>
  </si>
  <si>
    <t>Residential</t>
  </si>
  <si>
    <t xml:space="preserve">Contact # </t>
  </si>
  <si>
    <t>FLAVOR SYSTEM</t>
  </si>
  <si>
    <r>
      <rPr>
        <b/>
        <sz val="10"/>
        <color indexed="25"/>
        <rFont val="Arial"/>
        <family val="0"/>
      </rPr>
      <t xml:space="preserve">Tube Pack Selection </t>
    </r>
    <r>
      <rPr>
        <sz val="8"/>
        <rFont val="Arial"/>
        <family val="0"/>
      </rPr>
      <t xml:space="preserve">(NOTE: Tubes are available in </t>
    </r>
    <r>
      <rPr>
        <b/>
        <sz val="8"/>
        <rFont val="Arial"/>
        <family val="0"/>
      </rPr>
      <t xml:space="preserve">PACK </t>
    </r>
    <r>
      <rPr>
        <sz val="8"/>
        <rFont val="Arial"/>
        <family val="0"/>
      </rPr>
      <t xml:space="preserve">sizes listed below. For each </t>
    </r>
    <r>
      <rPr>
        <b/>
        <sz val="8"/>
        <rFont val="Arial"/>
        <family val="0"/>
      </rPr>
      <t xml:space="preserve">PACK </t>
    </r>
    <r>
      <rPr>
        <sz val="8"/>
        <rFont val="Arial"/>
        <family val="0"/>
      </rPr>
      <t>ordered, 1 Bottle of Candy is included</t>
    </r>
  </si>
  <si>
    <t>For each Bottle of Candy included with order, one (1) candy flavor must be selected from the chart below.
                                                               Any extra flavors will be charged at unit cost listed.</t>
  </si>
  <si>
    <t>Fun Tube Sizes</t>
  </si>
  <si>
    <r>
      <rPr>
        <b/>
        <sz val="9"/>
        <rFont val="Arial"/>
        <family val="2"/>
      </rPr>
      <t># of Tube Pack(s) Desired</t>
    </r>
  </si>
  <si>
    <r>
      <rPr>
        <b/>
        <sz val="9"/>
        <color indexed="9"/>
        <rFont val="Arial"/>
        <family val="2"/>
      </rPr>
      <t>FOR OFFICE USE</t>
    </r>
  </si>
  <si>
    <t>Total Tubes
Ordered</t>
  </si>
  <si>
    <t>Price per Tube</t>
  </si>
  <si>
    <t>Total Cost</t>
  </si>
  <si>
    <r>
      <rPr>
        <b/>
        <sz val="9"/>
        <color indexed="9"/>
        <rFont val="Arial"/>
        <family val="2"/>
      </rPr>
      <t>Total Bottles of Candy included with Order</t>
    </r>
  </si>
  <si>
    <r>
      <rPr>
        <b/>
        <sz val="10"/>
        <color indexed="25"/>
        <rFont val="Arial"/>
        <family val="0"/>
      </rPr>
      <t>Candy Flavor Selection</t>
    </r>
  </si>
  <si>
    <t>SURPRISE ME</t>
  </si>
  <si>
    <t>Total Flavors to Choose</t>
  </si>
  <si>
    <t>Total Flavors Selected</t>
  </si>
  <si>
    <t>Extra Flavor(s) ordered</t>
  </si>
  <si>
    <t>per extra flavor / bottle</t>
  </si>
  <si>
    <t>Qty Desired</t>
  </si>
  <si>
    <t>Price per</t>
  </si>
  <si>
    <t>Candy Dispenser</t>
  </si>
  <si>
    <t>Sub
Total</t>
  </si>
  <si>
    <t>Price per Case</t>
  </si>
  <si>
    <t>GRAND TOTAL</t>
  </si>
  <si>
    <t>*Excluding Freight</t>
  </si>
  <si>
    <t>I UNDERSTAND THAT FREIGHT IS ADDED TO ORDERS AND CHARGED AT THE TIME OF SHIPMENT. CUSTOMER IS RESPONSIBLE FOR ANY ADDITIONAL SHIPPING CHARGES. ALL CANDY AND TUBES ARE NON-RETURNABLE AND NON REFUNDABLE</t>
  </si>
  <si>
    <t>ORDER CHECKOUT</t>
  </si>
  <si>
    <t>We Appreciate Your Business!</t>
  </si>
  <si>
    <t xml:space="preserve">ALL ORDERS SHOULD BE SHIPPED WITHIN 48 HOURS OF RECEIPT DURING THE 5 DAY WORK WEEK. ORDERS RECEIVED ON THURSDAY OR FRIDAY MAY NOT SHIP UNTIL THE FOLLOWING MONDAY OR TUESDAY. </t>
  </si>
  <si>
    <t>By inserting or typing your name in the signature field below, you affirm that your typed name will serve as your legal signature for this order form.</t>
  </si>
  <si>
    <t xml:space="preserve">SIGNATURE: </t>
  </si>
  <si>
    <t>DATE:</t>
  </si>
  <si>
    <r>
      <rPr>
        <sz val="7"/>
        <rFont val="Arial"/>
        <family val="0"/>
      </rPr>
      <t xml:space="preserve">Developers of Pucker Powder® Candies. 1500 Georgia Rd. Building A, Irondale, AL 35210 </t>
    </r>
    <r>
      <rPr>
        <b/>
        <sz val="7"/>
        <rFont val="Arial"/>
        <family val="0"/>
      </rPr>
      <t>www.puckerpowder.com</t>
    </r>
  </si>
  <si>
    <t xml:space="preserve">Credit Card </t>
  </si>
  <si>
    <t>Last 4 digits</t>
  </si>
  <si>
    <t>Payment Terms:</t>
  </si>
  <si>
    <t>Please include in order to receive order verification via email</t>
  </si>
  <si>
    <t>*Running Total:</t>
  </si>
  <si>
    <t xml:space="preserve">    (Excludes Freight)</t>
  </si>
  <si>
    <t>Comments:</t>
  </si>
  <si>
    <t xml:space="preserve"> Case Qty</t>
  </si>
  <si>
    <t>Customer #</t>
  </si>
  <si>
    <t>Sales Order#</t>
  </si>
  <si>
    <t>internal use only</t>
  </si>
  <si>
    <t>Total Tubes</t>
  </si>
  <si>
    <r>
      <rPr>
        <b/>
        <sz val="9"/>
        <color indexed="9"/>
        <rFont val="Arial"/>
        <family val="0"/>
      </rPr>
      <t xml:space="preserve">Sub Total </t>
    </r>
    <r>
      <rPr>
        <i/>
        <sz val="9"/>
        <color indexed="9"/>
        <rFont val="Arial"/>
        <family val="0"/>
      </rPr>
      <t>(Tubes and Candy):                                                     20% discount for tubes only reflected in total</t>
    </r>
  </si>
  <si>
    <t>Enter "X"  in box if you are purchasing Tubes only (20% discount)</t>
  </si>
  <si>
    <t>Standard Case - Select Your Flavors</t>
  </si>
  <si>
    <t>Sour Watermelon                                                        POPTOW</t>
  </si>
  <si>
    <t>Sweet  Banana</t>
  </si>
  <si>
    <t>Sweet Cotton Candy</t>
  </si>
  <si>
    <t>Sour Orange</t>
  </si>
  <si>
    <t>Sweet Tropical Fruit</t>
  </si>
  <si>
    <t>Sour Fruit Punch</t>
  </si>
  <si>
    <t xml:space="preserve">Sour Peach </t>
  </si>
  <si>
    <t xml:space="preserve">Sweet Birthday Cake </t>
  </si>
  <si>
    <t>Sour Grape</t>
  </si>
  <si>
    <t xml:space="preserve">Sour Blue Raspberry </t>
  </si>
  <si>
    <t xml:space="preserve">Sour Green Apple </t>
  </si>
  <si>
    <t>Sweet Chocolate</t>
  </si>
  <si>
    <t xml:space="preserve">Sour Pink Lemonade </t>
  </si>
  <si>
    <t xml:space="preserve">Sour Lemonade </t>
  </si>
  <si>
    <t>BULK 14 FLAVOR</t>
  </si>
  <si>
    <t>MEDIUM &amp; MODULAR FLAVOR SYSTEM</t>
  </si>
  <si>
    <t>Delivery Appt</t>
  </si>
  <si>
    <r>
      <t>EXAMPLE: An order of ten (10) Regular Fun Tube Packs will yield 300 individual Tubes, and will include 10 Bottles of Candy. (</t>
    </r>
    <r>
      <rPr>
        <b/>
        <i/>
        <sz val="8"/>
        <rFont val="Arial"/>
        <family val="0"/>
      </rPr>
      <t xml:space="preserve">Price includes Tubes and Candy. ) 
</t>
    </r>
  </si>
  <si>
    <t xml:space="preserve">Seasonal Flavors - Available 2 months prior to the month of the holiday while supplies last </t>
  </si>
  <si>
    <t>MEGA Tube Holder</t>
  </si>
  <si>
    <t>Super Sour Blue Rasp.</t>
  </si>
  <si>
    <t xml:space="preserve">Sweet Pina Colada                                                             </t>
  </si>
  <si>
    <t xml:space="preserve">Sour Pineapple     </t>
  </si>
  <si>
    <t>Sweet Root Beer</t>
  </si>
  <si>
    <t xml:space="preserve">Super Sour Wild Cherry </t>
  </si>
  <si>
    <t xml:space="preserve">Sour Wild Cherry                            </t>
  </si>
  <si>
    <t>Sour White Apple</t>
  </si>
  <si>
    <t>PAGE 2</t>
  </si>
  <si>
    <t xml:space="preserve"> SAME as BILL TO</t>
  </si>
  <si>
    <t xml:space="preserve">    PREFILLED TUBES</t>
  </si>
  <si>
    <t>Sweet Blue Gum</t>
  </si>
  <si>
    <t xml:space="preserve">Cap Color </t>
  </si>
  <si>
    <t>RED</t>
  </si>
  <si>
    <t>BLUE</t>
  </si>
  <si>
    <t>YELLOW</t>
  </si>
  <si>
    <t>GREEN</t>
  </si>
  <si>
    <t>BLK/WHT</t>
  </si>
  <si>
    <t>Sweet Strawberry</t>
  </si>
  <si>
    <t xml:space="preserve">Sour Mixed Berry </t>
  </si>
  <si>
    <t>Sour Watermelon</t>
  </si>
  <si>
    <t>Sour Mystery</t>
  </si>
  <si>
    <t>Sour Freedom Pop</t>
  </si>
  <si>
    <r>
      <t xml:space="preserve">       </t>
    </r>
    <r>
      <rPr>
        <b/>
        <sz val="9.8"/>
        <color indexed="10"/>
        <rFont val="Arial"/>
        <family val="2"/>
      </rPr>
      <t xml:space="preserve"> Case Pack Selection</t>
    </r>
    <r>
      <rPr>
        <sz val="9.8"/>
        <color indexed="8"/>
        <rFont val="Arial"/>
        <family val="2"/>
      </rPr>
      <t xml:space="preserve">                         6 Kits per case                   1 Kit = $14.25</t>
    </r>
  </si>
  <si>
    <t xml:space="preserve"> Total Cost</t>
  </si>
  <si>
    <r>
      <rPr>
        <b/>
        <sz val="9.8"/>
        <color indexed="10"/>
        <rFont val="Arial"/>
        <family val="2"/>
      </rPr>
      <t xml:space="preserve"> Case Pack Selection </t>
    </r>
    <r>
      <rPr>
        <sz val="9.8"/>
        <color indexed="8"/>
        <rFont val="Arial"/>
        <family val="2"/>
      </rPr>
      <t xml:space="preserve"> Sour Chews  25pc/ bag, PDQ of 12, $.70 Each, (retail 1.49-$1.99) Sour Packs  18pc/ bag, Case of 24 $.80 Each</t>
    </r>
  </si>
  <si>
    <t>Mini Machine</t>
  </si>
  <si>
    <t>***Please select one of the following should a flavor not be available at time of your order.</t>
  </si>
  <si>
    <t>PARTS</t>
  </si>
  <si>
    <t>SHIP TO:</t>
  </si>
  <si>
    <t>Contact me for Candy Substitutions</t>
  </si>
  <si>
    <t xml:space="preserve">CPPFTMD </t>
  </si>
  <si>
    <t>35pk</t>
  </si>
  <si>
    <t>25pk</t>
  </si>
  <si>
    <t>CPPFTJD</t>
  </si>
  <si>
    <t xml:space="preserve">12" SUPER Prefilled Tubes, Blue Raspberry and Wild Cherry - Pack of 24                                              </t>
  </si>
  <si>
    <t>CPPFTBRWCP</t>
  </si>
  <si>
    <t xml:space="preserve">12" SUPER Prefilled Tubes - Pack of 24                                              </t>
  </si>
  <si>
    <t>CPPFTAS12</t>
  </si>
  <si>
    <t>24pk</t>
  </si>
  <si>
    <t>DIV</t>
  </si>
  <si>
    <t>Customer</t>
  </si>
  <si>
    <t>Prod?</t>
  </si>
  <si>
    <t>date</t>
  </si>
  <si>
    <t>Item</t>
  </si>
  <si>
    <t>unit</t>
  </si>
  <si>
    <t>Description</t>
  </si>
  <si>
    <t>qty</t>
  </si>
  <si>
    <t>Price</t>
  </si>
  <si>
    <t>Disc.%</t>
  </si>
  <si>
    <t>Ship To</t>
  </si>
  <si>
    <t>Comment</t>
  </si>
  <si>
    <t>Adjustments needed if highlighted</t>
  </si>
  <si>
    <t>No</t>
  </si>
  <si>
    <t>TUF6N</t>
  </si>
  <si>
    <t>30pk</t>
  </si>
  <si>
    <t>6" Tube</t>
  </si>
  <si>
    <t>TUF12N</t>
  </si>
  <si>
    <t>15pk</t>
  </si>
  <si>
    <t>12" Tube</t>
  </si>
  <si>
    <t>TUF18N</t>
  </si>
  <si>
    <t>10pk</t>
  </si>
  <si>
    <t>18" Tube</t>
  </si>
  <si>
    <t>TUF34N</t>
  </si>
  <si>
    <t>5pk</t>
  </si>
  <si>
    <t>34" Tube</t>
  </si>
  <si>
    <t>TUF60N</t>
  </si>
  <si>
    <t>60" Tube</t>
  </si>
  <si>
    <t>EACH</t>
  </si>
  <si>
    <t>Sweet Banana</t>
  </si>
  <si>
    <t>Sweet Birthday Cake</t>
  </si>
  <si>
    <t>Sour Blue Raspberry</t>
  </si>
  <si>
    <t>Sour Wild Cherry</t>
  </si>
  <si>
    <t>Super Sour Limeade</t>
  </si>
  <si>
    <t>Regular</t>
  </si>
  <si>
    <t xml:space="preserve">Medium </t>
  </si>
  <si>
    <t xml:space="preserve">Large      </t>
  </si>
  <si>
    <t xml:space="preserve">Jumbo </t>
  </si>
  <si>
    <t xml:space="preserve">Mega </t>
  </si>
  <si>
    <t xml:space="preserve"> </t>
  </si>
  <si>
    <t>Ship to Code</t>
  </si>
  <si>
    <t>City, State, Zip:</t>
  </si>
  <si>
    <t>Estimated Ship Date:</t>
  </si>
  <si>
    <t>Customer Carrier (if available):</t>
  </si>
  <si>
    <t>Adjust order                            as needed for                         Candy Substitutions</t>
  </si>
  <si>
    <t>Aug. thru Oct.</t>
  </si>
  <si>
    <t>Oct. thru Dec.</t>
  </si>
  <si>
    <t>Dec. thru Feb.</t>
  </si>
  <si>
    <t>Feb. thru Apr.</t>
  </si>
  <si>
    <r>
      <t xml:space="preserve">Sub Total  </t>
    </r>
    <r>
      <rPr>
        <b/>
        <sz val="8"/>
        <color indexed="9"/>
        <rFont val="Arial"/>
        <family val="2"/>
      </rPr>
      <t>(Extra Candy Bottles)</t>
    </r>
  </si>
  <si>
    <r>
      <rPr>
        <b/>
        <sz val="10"/>
        <color indexed="60"/>
        <rFont val="Arial"/>
        <family val="2"/>
      </rPr>
      <t>Case Pack Selection</t>
    </r>
    <r>
      <rPr>
        <sz val="10"/>
        <color indexed="8"/>
        <rFont val="Arial"/>
        <family val="2"/>
      </rPr>
      <t xml:space="preserve">                                                                                    1 Standard Case = 6 Bottles (1 flavor per case)                                                                   1 Variety Pack = 12 Pre-Assorted Bottles                                                                                           (3 of each flavor per pack)                                                       Individual Bottle = $1.30</t>
    </r>
  </si>
  <si>
    <t>Sweet Cotton Candy                             POPTOCC</t>
  </si>
  <si>
    <t>Sour Fruit Punch                                POPTOFP</t>
  </si>
  <si>
    <t>Sour Green Apple                                    POPTOGA</t>
  </si>
  <si>
    <t>Variety Pack(s)                                                       (Pre-Assorted)                                                           POPTOVC</t>
  </si>
  <si>
    <t xml:space="preserve">                                                   </t>
  </si>
  <si>
    <t>Total Case / PDQ</t>
  </si>
  <si>
    <t xml:space="preserve">Sour Chew - 25cnt bag, PDQ of 12,          </t>
  </si>
  <si>
    <t xml:space="preserve">Mini System Refill                                                                           </t>
  </si>
  <si>
    <t>CPCSB25</t>
  </si>
  <si>
    <t>MINKIT</t>
  </si>
  <si>
    <t xml:space="preserve">Sour Packs - 18cnt bag, Case of 24,          </t>
  </si>
  <si>
    <t xml:space="preserve">Replacement Dispenser Set (5 total)                                                                         </t>
  </si>
  <si>
    <t>CPSPB18</t>
  </si>
  <si>
    <t>MINMECH</t>
  </si>
  <si>
    <t xml:space="preserve">Sour Packs - 250cnt bulk bag,        </t>
  </si>
  <si>
    <t>CPSPB250</t>
  </si>
  <si>
    <t xml:space="preserve">PLEASE CHECK YOUR ORDER CAREFULLY </t>
  </si>
  <si>
    <t>Email:Reorder@creative-concepts.com  or Fax: 205-838-0999</t>
  </si>
  <si>
    <t>Creative Concepts cannot be held liable for orders submitted with incorrect order amounts once your order has shipped from our facility. If your payment information has changed since your last order please contact Customer Service at: 1 (866) 838-0570.</t>
  </si>
  <si>
    <t>Santa's Milk &amp; Cookies</t>
  </si>
  <si>
    <t>Sweetie Heart</t>
  </si>
  <si>
    <t>Jelly Bean</t>
  </si>
  <si>
    <t>Basket Case (Mystery Flavor)</t>
  </si>
  <si>
    <t>NA</t>
  </si>
  <si>
    <t>Reorder Form - BULK</t>
  </si>
  <si>
    <t>CPPFTASM25</t>
  </si>
  <si>
    <t xml:space="preserve">60" MEGA Prefilled Tubes -  25  Tubes                             </t>
  </si>
  <si>
    <t>Qty</t>
  </si>
  <si>
    <t>Total</t>
  </si>
  <si>
    <t>JUMBO</t>
  </si>
  <si>
    <t>MEGA</t>
  </si>
  <si>
    <t xml:space="preserve"> CPPFTASJ25</t>
  </si>
  <si>
    <t>Add Display / Tube Holder</t>
  </si>
  <si>
    <r>
      <rPr>
        <b/>
        <sz val="10"/>
        <color indexed="60"/>
        <rFont val="Arial"/>
        <family val="2"/>
      </rPr>
      <t>Case Pack Selection</t>
    </r>
    <r>
      <rPr>
        <sz val="10"/>
        <color indexed="8"/>
        <rFont val="Arial"/>
        <family val="2"/>
      </rPr>
      <t xml:space="preserve">                         Dispenser holds 35+ Tubes                    Refill Tubes sold in packs of 25 or 35         Mega - $2.80 each, Jumbo - $1.95 Each                   Super - $1.10 Each</t>
    </r>
  </si>
  <si>
    <t xml:space="preserve">34" JUMBO Prefilled Tubes - 25 Tubes                                 </t>
  </si>
  <si>
    <t>PDQ</t>
  </si>
  <si>
    <t>PREFILLED TUBE HOLDER</t>
  </si>
  <si>
    <r>
      <rPr>
        <b/>
        <sz val="7"/>
        <rFont val="Arial"/>
        <family val="2"/>
      </rPr>
      <t>Tubes per Pack</t>
    </r>
    <r>
      <rPr>
        <b/>
        <sz val="5"/>
        <rFont val="Arial"/>
        <family val="2"/>
      </rPr>
      <t xml:space="preserve">
</t>
    </r>
    <r>
      <rPr>
        <sz val="8"/>
        <rFont val="Arial"/>
        <family val="2"/>
      </rPr>
      <t>(Each Pack incl.
1 Bottle of candy ***Mega Tube includes 3 Bottles of candy)</t>
    </r>
  </si>
  <si>
    <t>Sweet Pina Colada</t>
  </si>
  <si>
    <t>6/13/22 IM</t>
  </si>
  <si>
    <t xml:space="preserve"> CPPFTASMD</t>
  </si>
  <si>
    <t xml:space="preserve">60"MEGA Display with 25 Prefilled Tubes  Combo                            </t>
  </si>
  <si>
    <t xml:space="preserve"> CPPFTASJD</t>
  </si>
  <si>
    <t>34"JUMBO Display with 25 Prefilled Tubes Combo</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</si>
</sst>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
    <numFmt numFmtId="166" formatCode="&quot;$&quot;#,##0.00"/>
  </numFmts>
  <fonts count="176">
    <font>
      <sz val="10"/>
      <color rgb="FF000000"/>
      <name val="Times New Roman"/>
      <family val="1"/>
    </font>
    <font>
      <sz val="11"/>
      <color indexed="8"/>
      <name val="Calibri"/>
      <family val="2"/>
    </font>
    <font>
      <b/>
      <sz val="10"/>
      <color indexed="60"/>
      <name val="Arial"/>
      <family val="2"/>
    </font>
    <font>
      <sz val="10"/>
      <color indexed="8"/>
      <name val="Arial"/>
      <family val="2"/>
    </font>
    <font>
      <b/>
      <sz val="18"/>
      <name val="Arial"/>
      <family val="0"/>
    </font>
    <font>
      <b/>
      <sz val="10"/>
      <name val="Arial"/>
      <family val="2"/>
    </font>
    <font>
      <b/>
      <sz val="12"/>
      <name val="Arial"/>
      <family val="2"/>
    </font>
    <font>
      <b/>
      <sz val="10"/>
      <color indexed="25"/>
      <name val="Arial"/>
      <family val="0"/>
    </font>
    <font>
      <sz val="8"/>
      <name val="Arial"/>
      <family val="0"/>
    </font>
    <font>
      <b/>
      <sz val="8"/>
      <name val="Arial"/>
      <family val="0"/>
    </font>
    <font>
      <i/>
      <sz val="8"/>
      <name val="Arial"/>
      <family val="0"/>
    </font>
    <font>
      <b/>
      <i/>
      <sz val="8"/>
      <name val="Arial"/>
      <family val="0"/>
    </font>
    <font>
      <b/>
      <sz val="9"/>
      <name val="Arial"/>
      <family val="2"/>
    </font>
    <font>
      <b/>
      <sz val="9"/>
      <color indexed="9"/>
      <name val="Arial"/>
      <family val="2"/>
    </font>
    <font>
      <i/>
      <sz val="9"/>
      <color indexed="9"/>
      <name val="Arial"/>
      <family val="0"/>
    </font>
    <font>
      <sz val="10"/>
      <name val="Arial"/>
      <family val="2"/>
    </font>
    <font>
      <sz val="7"/>
      <name val="Arial"/>
      <family val="0"/>
    </font>
    <font>
      <b/>
      <sz val="7"/>
      <name val="Arial"/>
      <family val="0"/>
    </font>
    <font>
      <b/>
      <sz val="9"/>
      <name val="Tahoma"/>
      <family val="2"/>
    </font>
    <font>
      <sz val="9"/>
      <name val="Tahoma"/>
      <family val="2"/>
    </font>
    <font>
      <sz val="9.8"/>
      <color indexed="8"/>
      <name val="Arial"/>
      <family val="2"/>
    </font>
    <font>
      <b/>
      <sz val="9.8"/>
      <color indexed="10"/>
      <name val="Arial"/>
      <family val="2"/>
    </font>
    <font>
      <sz val="5"/>
      <name val="Arial"/>
      <family val="2"/>
    </font>
    <font>
      <b/>
      <sz val="5"/>
      <name val="Arial"/>
      <family val="2"/>
    </font>
    <font>
      <b/>
      <sz val="12"/>
      <name val="Univers"/>
      <family val="2"/>
    </font>
    <font>
      <b/>
      <sz val="16"/>
      <name val="Arial"/>
      <family val="0"/>
    </font>
    <font>
      <b/>
      <sz val="10.5"/>
      <name val="Arial"/>
      <family val="2"/>
    </font>
    <font>
      <b/>
      <sz val="8"/>
      <color indexed="9"/>
      <name val="Arial"/>
      <family val="2"/>
    </font>
    <font>
      <sz val="10"/>
      <color indexed="8"/>
      <name val="Times New Roman"/>
      <family val="1"/>
    </font>
    <font>
      <sz val="12"/>
      <color indexed="8"/>
      <name val="Arial"/>
      <family val="2"/>
    </font>
    <font>
      <b/>
      <sz val="10"/>
      <color indexed="8"/>
      <name val="Arial"/>
      <family val="2"/>
    </font>
    <font>
      <sz val="12"/>
      <color indexed="8"/>
      <name val="Times New Roman"/>
      <family val="1"/>
    </font>
    <font>
      <b/>
      <vertAlign val="subscript"/>
      <sz val="14"/>
      <color indexed="9"/>
      <name val="Arial"/>
      <family val="2"/>
    </font>
    <font>
      <sz val="14"/>
      <color indexed="8"/>
      <name val="Arial"/>
      <family val="2"/>
    </font>
    <font>
      <b/>
      <sz val="12"/>
      <color indexed="8"/>
      <name val="Arial"/>
      <family val="2"/>
    </font>
    <font>
      <b/>
      <sz val="9"/>
      <color indexed="8"/>
      <name val="Arial"/>
      <family val="2"/>
    </font>
    <font>
      <b/>
      <sz val="15"/>
      <color indexed="8"/>
      <name val="Arial"/>
      <family val="2"/>
    </font>
    <font>
      <b/>
      <sz val="11"/>
      <color indexed="8"/>
      <name val="Georgia"/>
      <family val="1"/>
    </font>
    <font>
      <b/>
      <sz val="12"/>
      <color indexed="8"/>
      <name val="Univers"/>
      <family val="2"/>
    </font>
    <font>
      <sz val="12"/>
      <color indexed="8"/>
      <name val="Univers"/>
      <family val="2"/>
    </font>
    <font>
      <b/>
      <sz val="8"/>
      <color indexed="8"/>
      <name val="Arial"/>
      <family val="2"/>
    </font>
    <font>
      <b/>
      <sz val="22"/>
      <color indexed="9"/>
      <name val="Arial"/>
      <family val="2"/>
    </font>
    <font>
      <b/>
      <sz val="10"/>
      <color indexed="9"/>
      <name val="Arial"/>
      <family val="2"/>
    </font>
    <font>
      <sz val="8"/>
      <color indexed="8"/>
      <name val="Times New Roman"/>
      <family val="1"/>
    </font>
    <font>
      <sz val="9"/>
      <color indexed="8"/>
      <name val="Times New Roman"/>
      <family val="1"/>
    </font>
    <font>
      <sz val="9"/>
      <color indexed="8"/>
      <name val="Arial"/>
      <family val="2"/>
    </font>
    <font>
      <b/>
      <sz val="9"/>
      <color indexed="60"/>
      <name val="Arial"/>
      <family val="2"/>
    </font>
    <font>
      <b/>
      <sz val="16"/>
      <color indexed="9"/>
      <name val="Arial"/>
      <family val="0"/>
    </font>
    <font>
      <b/>
      <sz val="18"/>
      <color indexed="9"/>
      <name val="Arial"/>
      <family val="0"/>
    </font>
    <font>
      <b/>
      <u val="single"/>
      <sz val="12"/>
      <color indexed="8"/>
      <name val="Arial"/>
      <family val="2"/>
    </font>
    <font>
      <b/>
      <sz val="11"/>
      <color indexed="9"/>
      <name val="Arial"/>
      <family val="0"/>
    </font>
    <font>
      <b/>
      <sz val="10.5"/>
      <color indexed="8"/>
      <name val="Arial"/>
      <family val="2"/>
    </font>
    <font>
      <i/>
      <sz val="8"/>
      <color indexed="8"/>
      <name val="Arial"/>
      <family val="2"/>
    </font>
    <font>
      <sz val="8"/>
      <color indexed="8"/>
      <name val="Arial"/>
      <family val="2"/>
    </font>
    <font>
      <i/>
      <sz val="10.5"/>
      <color indexed="8"/>
      <name val="Arial"/>
      <family val="2"/>
    </font>
    <font>
      <sz val="14"/>
      <color indexed="22"/>
      <name val="Arial"/>
      <family val="2"/>
    </font>
    <font>
      <b/>
      <sz val="22"/>
      <color indexed="9"/>
      <name val="Brady bunch remastered"/>
      <family val="0"/>
    </font>
    <font>
      <b/>
      <sz val="14"/>
      <color indexed="9"/>
      <name val="Arial"/>
      <family val="2"/>
    </font>
    <font>
      <sz val="10"/>
      <color indexed="9"/>
      <name val="Times New Roman"/>
      <family val="1"/>
    </font>
    <font>
      <sz val="5"/>
      <color indexed="8"/>
      <name val="Times New Roman"/>
      <family val="1"/>
    </font>
    <font>
      <i/>
      <sz val="8"/>
      <color indexed="8"/>
      <name val="Times New Roman"/>
      <family val="1"/>
    </font>
    <font>
      <b/>
      <sz val="11"/>
      <color indexed="60"/>
      <name val="Times New Roman"/>
      <family val="1"/>
    </font>
    <font>
      <b/>
      <sz val="22"/>
      <color indexed="9"/>
      <name val="Brady Bunch Remastered"/>
      <family val="2"/>
    </font>
    <font>
      <b/>
      <sz val="16"/>
      <color indexed="8"/>
      <name val="Arial"/>
      <family val="2"/>
    </font>
    <font>
      <sz val="7"/>
      <color indexed="9"/>
      <name val="Arial"/>
      <family val="2"/>
    </font>
    <font>
      <sz val="7"/>
      <color indexed="8"/>
      <name val="Arial"/>
      <family val="2"/>
    </font>
    <font>
      <sz val="9"/>
      <color indexed="9"/>
      <name val="Arial"/>
      <family val="2"/>
    </font>
    <font>
      <b/>
      <sz val="22"/>
      <color indexed="8"/>
      <name val="Arial"/>
      <family val="2"/>
    </font>
    <font>
      <i/>
      <sz val="22"/>
      <color indexed="8"/>
      <name val="Brush Script MT"/>
      <family val="4"/>
    </font>
    <font>
      <b/>
      <sz val="12"/>
      <color indexed="59"/>
      <name val="Arial"/>
      <family val="0"/>
    </font>
    <font>
      <b/>
      <sz val="10"/>
      <color indexed="8"/>
      <name val="Univers"/>
      <family val="2"/>
    </font>
    <font>
      <b/>
      <sz val="16"/>
      <color indexed="8"/>
      <name val="Univers"/>
      <family val="2"/>
    </font>
    <font>
      <b/>
      <sz val="10"/>
      <color indexed="8"/>
      <name val="Times New Roman"/>
      <family val="1"/>
    </font>
    <font>
      <b/>
      <vertAlign val="subscript"/>
      <sz val="50"/>
      <color indexed="51"/>
      <name val="Brady Bunch"/>
      <family val="2"/>
    </font>
    <font>
      <sz val="20"/>
      <color indexed="8"/>
      <name val="Arial"/>
      <family val="2"/>
    </font>
    <font>
      <b/>
      <vertAlign val="subscript"/>
      <sz val="60"/>
      <color indexed="59"/>
      <name val="Brady Bunch"/>
      <family val="2"/>
    </font>
    <font>
      <b/>
      <vertAlign val="subscript"/>
      <sz val="28"/>
      <color indexed="9"/>
      <name val="Arial"/>
      <family val="2"/>
    </font>
    <font>
      <b/>
      <sz val="14"/>
      <color indexed="8"/>
      <name val="Arial"/>
      <family val="2"/>
    </font>
    <font>
      <b/>
      <sz val="18"/>
      <color indexed="8"/>
      <name val="Arial"/>
      <family val="2"/>
    </font>
    <font>
      <b/>
      <sz val="11"/>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Arial"/>
      <family val="2"/>
    </font>
    <font>
      <sz val="12"/>
      <color theme="1"/>
      <name val="Arial"/>
      <family val="2"/>
    </font>
    <font>
      <b/>
      <sz val="10"/>
      <color rgb="FF000000"/>
      <name val="Arial"/>
      <family val="2"/>
    </font>
    <font>
      <sz val="10"/>
      <color rgb="FF000000"/>
      <name val="Arial"/>
      <family val="2"/>
    </font>
    <font>
      <b/>
      <sz val="8"/>
      <color rgb="FFFFFFFF"/>
      <name val="Arial"/>
      <family val="2"/>
    </font>
    <font>
      <sz val="12"/>
      <color rgb="FF000000"/>
      <name val="Times New Roman"/>
      <family val="1"/>
    </font>
    <font>
      <b/>
      <vertAlign val="subscript"/>
      <sz val="14"/>
      <color theme="0"/>
      <name val="Arial"/>
      <family val="2"/>
    </font>
    <font>
      <sz val="14"/>
      <color rgb="FF000000"/>
      <name val="Arial"/>
      <family val="2"/>
    </font>
    <font>
      <b/>
      <sz val="12"/>
      <color rgb="FF000000"/>
      <name val="Arial"/>
      <family val="2"/>
    </font>
    <font>
      <b/>
      <sz val="9"/>
      <color rgb="FF000000"/>
      <name val="Arial"/>
      <family val="2"/>
    </font>
    <font>
      <b/>
      <sz val="15"/>
      <color rgb="FF000000"/>
      <name val="Arial"/>
      <family val="2"/>
    </font>
    <font>
      <b/>
      <sz val="11"/>
      <color rgb="FF000000"/>
      <name val="Georgia"/>
      <family val="1"/>
    </font>
    <font>
      <b/>
      <sz val="12"/>
      <color rgb="FF000000"/>
      <name val="Univers"/>
      <family val="2"/>
    </font>
    <font>
      <sz val="12"/>
      <color rgb="FF000000"/>
      <name val="Univers"/>
      <family val="2"/>
    </font>
    <font>
      <b/>
      <sz val="8"/>
      <color rgb="FF000000"/>
      <name val="Arial"/>
      <family val="2"/>
    </font>
    <font>
      <b/>
      <sz val="22"/>
      <color theme="0"/>
      <name val="Arial"/>
      <family val="2"/>
    </font>
    <font>
      <b/>
      <sz val="10"/>
      <color theme="0"/>
      <name val="Arial"/>
      <family val="2"/>
    </font>
    <font>
      <sz val="8"/>
      <color rgb="FF000000"/>
      <name val="Times New Roman"/>
      <family val="1"/>
    </font>
    <font>
      <sz val="9"/>
      <color rgb="FF000000"/>
      <name val="Times New Roman"/>
      <family val="1"/>
    </font>
    <font>
      <sz val="9"/>
      <color rgb="FF000000"/>
      <name val="Arial"/>
      <family val="2"/>
    </font>
    <font>
      <b/>
      <sz val="9"/>
      <color rgb="FFC00000"/>
      <name val="Arial"/>
      <family val="2"/>
    </font>
    <font>
      <b/>
      <sz val="9"/>
      <color theme="2"/>
      <name val="Arial"/>
      <family val="0"/>
    </font>
    <font>
      <b/>
      <sz val="16"/>
      <color theme="2"/>
      <name val="Arial"/>
      <family val="0"/>
    </font>
    <font>
      <b/>
      <sz val="9"/>
      <color theme="1"/>
      <name val="Arial"/>
      <family val="0"/>
    </font>
    <font>
      <b/>
      <sz val="18"/>
      <color theme="2"/>
      <name val="Arial"/>
      <family val="0"/>
    </font>
    <font>
      <b/>
      <u val="single"/>
      <sz val="12"/>
      <color rgb="FF000000"/>
      <name val="Arial"/>
      <family val="2"/>
    </font>
    <font>
      <b/>
      <sz val="11"/>
      <color theme="0"/>
      <name val="Arial"/>
      <family val="0"/>
    </font>
    <font>
      <b/>
      <sz val="10.5"/>
      <color rgb="FF000000"/>
      <name val="Arial"/>
      <family val="2"/>
    </font>
    <font>
      <i/>
      <sz val="8"/>
      <color rgb="FF000000"/>
      <name val="Arial"/>
      <family val="2"/>
    </font>
    <font>
      <sz val="8"/>
      <color rgb="FF000000"/>
      <name val="Arial"/>
      <family val="2"/>
    </font>
    <font>
      <i/>
      <sz val="10.5"/>
      <color theme="1"/>
      <name val="Arial"/>
      <family val="2"/>
    </font>
    <font>
      <sz val="14"/>
      <color theme="0" tint="-0.1499900072813034"/>
      <name val="Arial"/>
      <family val="2"/>
    </font>
    <font>
      <b/>
      <sz val="22"/>
      <color theme="0"/>
      <name val="Brady bunch remastered"/>
      <family val="0"/>
    </font>
    <font>
      <b/>
      <sz val="14"/>
      <color theme="0"/>
      <name val="Arial"/>
      <family val="2"/>
    </font>
    <font>
      <sz val="10"/>
      <color theme="0"/>
      <name val="Times New Roman"/>
      <family val="1"/>
    </font>
    <font>
      <sz val="5"/>
      <color rgb="FF000000"/>
      <name val="Times New Roman"/>
      <family val="1"/>
    </font>
    <font>
      <i/>
      <sz val="8"/>
      <color rgb="FF000000"/>
      <name val="Times New Roman"/>
      <family val="1"/>
    </font>
    <font>
      <b/>
      <sz val="11"/>
      <color rgb="FFC00000"/>
      <name val="Times New Roman"/>
      <family val="1"/>
    </font>
    <font>
      <b/>
      <sz val="18"/>
      <color rgb="FF000000"/>
      <name val="Arial"/>
      <family val="2"/>
    </font>
    <font>
      <b/>
      <sz val="11"/>
      <color rgb="FF000000"/>
      <name val="Arial"/>
      <family val="2"/>
    </font>
    <font>
      <b/>
      <sz val="9"/>
      <color rgb="FFFFFFFF"/>
      <name val="Arial"/>
      <family val="2"/>
    </font>
    <font>
      <b/>
      <vertAlign val="subscript"/>
      <sz val="50"/>
      <color rgb="FFFFC000"/>
      <name val="Brady Bunch"/>
      <family val="2"/>
    </font>
    <font>
      <sz val="20"/>
      <color rgb="FF000000"/>
      <name val="Arial"/>
      <family val="2"/>
    </font>
    <font>
      <b/>
      <vertAlign val="subscript"/>
      <sz val="60"/>
      <color rgb="FF181802"/>
      <name val="Brady Bunch"/>
      <family val="2"/>
    </font>
    <font>
      <b/>
      <vertAlign val="subscript"/>
      <sz val="28"/>
      <color theme="0"/>
      <name val="Arial"/>
      <family val="2"/>
    </font>
    <font>
      <b/>
      <sz val="14"/>
      <color rgb="FF000000"/>
      <name val="Arial"/>
      <family val="2"/>
    </font>
    <font>
      <b/>
      <sz val="16"/>
      <color rgb="FF000000"/>
      <name val="Univers"/>
      <family val="2"/>
    </font>
    <font>
      <b/>
      <sz val="10"/>
      <color rgb="FF000000"/>
      <name val="Univers"/>
      <family val="2"/>
    </font>
    <font>
      <b/>
      <sz val="10"/>
      <color rgb="FF000000"/>
      <name val="Times New Roman"/>
      <family val="1"/>
    </font>
    <font>
      <sz val="7"/>
      <color rgb="FF000000"/>
      <name val="Arial"/>
      <family val="2"/>
    </font>
    <font>
      <sz val="9"/>
      <color rgb="FFFFFFFF"/>
      <name val="Arial"/>
      <family val="0"/>
    </font>
    <font>
      <b/>
      <sz val="12"/>
      <color rgb="FF181802"/>
      <name val="Arial"/>
      <family val="0"/>
    </font>
    <font>
      <b/>
      <sz val="22"/>
      <color rgb="FF000000"/>
      <name val="Arial"/>
      <family val="2"/>
    </font>
    <font>
      <b/>
      <sz val="10"/>
      <color rgb="FFC00000"/>
      <name val="Arial"/>
      <family val="2"/>
    </font>
    <font>
      <i/>
      <sz val="22"/>
      <color rgb="FF000000"/>
      <name val="Brush Script MT"/>
      <family val="4"/>
    </font>
    <font>
      <b/>
      <sz val="22"/>
      <color theme="0"/>
      <name val="Brady Bunch Remastered"/>
      <family val="2"/>
    </font>
    <font>
      <sz val="9"/>
      <color theme="0"/>
      <name val="Arial"/>
      <family val="2"/>
    </font>
    <font>
      <sz val="7"/>
      <color theme="0"/>
      <name val="Arial"/>
      <family val="2"/>
    </font>
    <font>
      <b/>
      <sz val="9"/>
      <color theme="0"/>
      <name val="Arial"/>
      <family val="2"/>
    </font>
    <font>
      <sz val="9.8"/>
      <color rgb="FF000000"/>
      <name val="Arial"/>
      <family val="2"/>
    </font>
    <font>
      <b/>
      <sz val="16"/>
      <color theme="0"/>
      <name val="Arial"/>
      <family val="2"/>
    </font>
    <font>
      <b/>
      <sz val="16"/>
      <color rgb="FF000000"/>
      <name val="Arial"/>
      <family val="2"/>
    </font>
    <font>
      <b/>
      <sz val="8"/>
      <name val="Times New Roman"/>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E8E8E8"/>
        <bgColor indexed="64"/>
      </patternFill>
    </fill>
    <fill>
      <patternFill patternType="solid">
        <fgColor rgb="FF302E8B"/>
        <bgColor indexed="64"/>
      </patternFill>
    </fill>
    <fill>
      <patternFill patternType="solid">
        <fgColor theme="0" tint="-0.1499900072813034"/>
        <bgColor indexed="64"/>
      </patternFill>
    </fill>
    <fill>
      <patternFill patternType="solid">
        <fgColor rgb="FF33CC33"/>
        <bgColor indexed="64"/>
      </patternFill>
    </fill>
    <fill>
      <patternFill patternType="solid">
        <fgColor rgb="FFFFCC66"/>
        <bgColor indexed="64"/>
      </patternFill>
    </fill>
    <fill>
      <patternFill patternType="solid">
        <fgColor theme="2"/>
        <bgColor indexed="64"/>
      </patternFill>
    </fill>
    <fill>
      <patternFill patternType="solid">
        <fgColor theme="4" tint="-0.24997000396251678"/>
        <bgColor indexed="64"/>
      </patternFill>
    </fill>
    <fill>
      <patternFill patternType="solid">
        <fgColor theme="0" tint="-0.04997999966144562"/>
        <bgColor indexed="64"/>
      </patternFill>
    </fill>
    <fill>
      <patternFill patternType="solid">
        <fgColor rgb="FFFFC000"/>
        <bgColor indexed="64"/>
      </patternFill>
    </fill>
    <fill>
      <patternFill patternType="solid">
        <fgColor rgb="FF000000"/>
        <bgColor indexed="64"/>
      </patternFill>
    </fill>
    <fill>
      <patternFill patternType="solid">
        <fgColor rgb="FF333333"/>
        <bgColor indexed="64"/>
      </patternFill>
    </fill>
    <fill>
      <patternFill patternType="solid">
        <fgColor theme="0" tint="-0.24997000396251678"/>
        <bgColor indexed="64"/>
      </patternFill>
    </fill>
    <fill>
      <patternFill patternType="solid">
        <fgColor rgb="FFFF66FF"/>
        <bgColor indexed="64"/>
      </patternFill>
    </fill>
    <fill>
      <patternFill patternType="solid">
        <fgColor rgb="FF00B050"/>
        <bgColor indexed="64"/>
      </patternFill>
    </fill>
    <fill>
      <patternFill patternType="solid">
        <fgColor rgb="FFFF0000"/>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rgb="FFC000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right/>
      <top style="medium"/>
      <bottom style="medium"/>
    </border>
    <border>
      <left style="medium"/>
      <right/>
      <top/>
      <bottom/>
    </border>
    <border>
      <left style="medium"/>
      <right/>
      <top/>
      <bottom style="medium"/>
    </border>
    <border>
      <left/>
      <right/>
      <top/>
      <bottom style="medium"/>
    </border>
    <border>
      <left style="thin"/>
      <right style="thin"/>
      <top style="thin"/>
      <bottom/>
    </border>
    <border>
      <left/>
      <right/>
      <top/>
      <bottom style="dotted"/>
    </border>
    <border>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medium"/>
      <right style="medium"/>
      <top style="medium"/>
      <bottom style="medium"/>
    </border>
    <border>
      <left/>
      <right/>
      <top/>
      <bottom style="thin"/>
    </border>
    <border>
      <left style="thin"/>
      <right style="thin"/>
      <top/>
      <bottom style="thin"/>
    </border>
    <border>
      <left/>
      <right style="thin"/>
      <top/>
      <bottom style="thin"/>
    </border>
    <border>
      <left/>
      <right/>
      <top style="thin"/>
      <bottom style="thin"/>
    </border>
    <border>
      <left/>
      <right/>
      <top style="thin"/>
      <bottom/>
    </border>
    <border>
      <left style="thin"/>
      <right/>
      <top/>
      <bottom style="thin"/>
    </border>
    <border>
      <left/>
      <right style="thin"/>
      <top/>
      <bottom/>
    </border>
    <border>
      <left/>
      <right style="thin"/>
      <top style="thin"/>
      <bottom/>
    </border>
    <border>
      <left style="thin"/>
      <right/>
      <top style="thin"/>
      <bottom/>
    </border>
    <border>
      <left style="thin"/>
      <right style="thin"/>
      <top/>
      <bottom/>
    </border>
    <border>
      <left style="thin"/>
      <right/>
      <top/>
      <bottom/>
    </border>
    <border>
      <left style="thin"/>
      <right/>
      <top style="thin"/>
      <bottom style="thin"/>
    </border>
    <border>
      <left/>
      <right style="thin"/>
      <top style="thin"/>
      <bottom style="thin"/>
    </border>
    <border>
      <left style="thin">
        <color rgb="FF000000"/>
      </left>
      <right/>
      <top style="thin"/>
      <bottom style="thin"/>
    </border>
    <border>
      <left style="thin"/>
      <right style="thin"/>
      <top/>
      <bottom style="thin">
        <color rgb="FF000000"/>
      </bottom>
    </border>
    <border>
      <left style="medium"/>
      <right/>
      <top style="medium"/>
      <bottom/>
    </border>
    <border>
      <left/>
      <right style="medium"/>
      <top style="medium"/>
      <bottom/>
    </border>
    <border>
      <left/>
      <right style="medium"/>
      <top/>
      <bottom style="mediu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medium"/>
      <top/>
      <bottom/>
    </border>
    <border>
      <left style="thin">
        <color rgb="FF000000"/>
      </left>
      <right/>
      <top/>
      <bottom/>
    </border>
    <border>
      <left/>
      <right style="thin">
        <color rgb="FF000000"/>
      </right>
      <top/>
      <bottom/>
    </border>
    <border>
      <left style="thin">
        <color rgb="FF000000"/>
      </left>
      <right style="thin">
        <color rgb="FF000000"/>
      </right>
      <top/>
      <bottom/>
    </border>
    <border>
      <left style="thin"/>
      <right/>
      <top style="thin">
        <color rgb="FF000000"/>
      </top>
      <bottom/>
    </border>
    <border>
      <left/>
      <right/>
      <top style="medium"/>
      <bottom/>
    </border>
    <border>
      <left/>
      <right style="medium"/>
      <top style="medium"/>
      <bottom style="medium"/>
    </border>
    <border>
      <left style="thin"/>
      <right/>
      <top style="thin"/>
      <bottom style="thin">
        <color rgb="FF000000"/>
      </bottom>
    </border>
    <border>
      <left/>
      <right/>
      <top style="thin"/>
      <bottom style="thin">
        <color rgb="FF000000"/>
      </bottom>
    </border>
    <border>
      <left style="thin"/>
      <right/>
      <top/>
      <bottom style="thin">
        <color rgb="FF000000"/>
      </bottom>
    </border>
    <border>
      <left style="medium"/>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734">
    <xf numFmtId="0" fontId="0" fillId="0" borderId="0" xfId="0" applyAlignment="1">
      <alignment/>
    </xf>
    <xf numFmtId="0" fontId="0" fillId="33" borderId="0" xfId="0" applyFill="1" applyAlignment="1">
      <alignment horizontal="left" vertical="top"/>
    </xf>
    <xf numFmtId="0" fontId="0" fillId="34" borderId="0" xfId="0" applyFill="1" applyAlignment="1">
      <alignment horizontal="left" vertical="top"/>
    </xf>
    <xf numFmtId="0" fontId="113" fillId="34" borderId="0" xfId="0" applyFont="1" applyFill="1" applyAlignment="1">
      <alignment horizontal="left" vertical="top"/>
    </xf>
    <xf numFmtId="0" fontId="113" fillId="34" borderId="0" xfId="0" applyFont="1" applyFill="1" applyAlignment="1">
      <alignment horizontal="center" vertical="top"/>
    </xf>
    <xf numFmtId="0" fontId="114" fillId="34" borderId="0" xfId="0" applyFont="1" applyFill="1" applyAlignment="1">
      <alignment horizontal="left" vertical="top"/>
    </xf>
    <xf numFmtId="0" fontId="113" fillId="34" borderId="0" xfId="0" applyFont="1" applyFill="1" applyAlignment="1">
      <alignment vertical="top"/>
    </xf>
    <xf numFmtId="0" fontId="12" fillId="35" borderId="10" xfId="0" applyFont="1" applyFill="1" applyBorder="1" applyAlignment="1">
      <alignment horizontal="center" vertical="center" wrapText="1"/>
    </xf>
    <xf numFmtId="44" fontId="115" fillId="33" borderId="0" xfId="44" applyFont="1" applyFill="1" applyBorder="1" applyAlignment="1">
      <alignment horizontal="center" vertical="center" wrapText="1"/>
    </xf>
    <xf numFmtId="44" fontId="116" fillId="33" borderId="0" xfId="44" applyFont="1" applyFill="1" applyBorder="1" applyAlignment="1">
      <alignment horizontal="right" wrapText="1"/>
    </xf>
    <xf numFmtId="0" fontId="117" fillId="36" borderId="11" xfId="0" applyFont="1" applyFill="1" applyBorder="1" applyAlignment="1">
      <alignment horizontal="center" vertical="center" wrapText="1"/>
    </xf>
    <xf numFmtId="0" fontId="116" fillId="37" borderId="12" xfId="0" applyFont="1" applyFill="1" applyBorder="1" applyAlignment="1">
      <alignment vertical="top" wrapText="1"/>
    </xf>
    <xf numFmtId="0" fontId="116" fillId="34" borderId="13" xfId="0" applyFont="1" applyFill="1" applyBorder="1" applyAlignment="1">
      <alignment horizontal="left" wrapText="1"/>
    </xf>
    <xf numFmtId="0" fontId="116" fillId="34" borderId="14" xfId="0" applyFont="1" applyFill="1" applyBorder="1" applyAlignment="1">
      <alignment horizontal="center" vertical="top" wrapText="1"/>
    </xf>
    <xf numFmtId="0" fontId="0" fillId="34" borderId="15" xfId="0" applyFill="1" applyBorder="1" applyAlignment="1">
      <alignment horizontal="center" vertical="top" wrapText="1"/>
    </xf>
    <xf numFmtId="0" fontId="0" fillId="34" borderId="15" xfId="0" applyFill="1" applyBorder="1" applyAlignment="1">
      <alignment horizontal="left" vertical="top" wrapText="1"/>
    </xf>
    <xf numFmtId="0" fontId="118" fillId="33" borderId="0" xfId="0" applyFont="1" applyFill="1" applyAlignment="1">
      <alignment horizontal="left" vertical="top"/>
    </xf>
    <xf numFmtId="0" fontId="119" fillId="38" borderId="16" xfId="0" applyFont="1" applyFill="1" applyBorder="1" applyAlignment="1">
      <alignment vertical="center" textRotation="255"/>
    </xf>
    <xf numFmtId="0" fontId="0" fillId="33" borderId="17" xfId="0" applyFill="1" applyBorder="1" applyAlignment="1">
      <alignment horizontal="left" vertical="top"/>
    </xf>
    <xf numFmtId="0" fontId="116" fillId="33" borderId="17" xfId="0" applyFont="1" applyFill="1" applyBorder="1" applyAlignment="1">
      <alignment horizontal="center" vertical="center"/>
    </xf>
    <xf numFmtId="0" fontId="0" fillId="34" borderId="17" xfId="0" applyFill="1" applyBorder="1" applyAlignment="1">
      <alignment horizontal="left" vertical="top"/>
    </xf>
    <xf numFmtId="0" fontId="116" fillId="34" borderId="17" xfId="0" applyFont="1" applyFill="1" applyBorder="1" applyAlignment="1">
      <alignment horizontal="center" vertical="center"/>
    </xf>
    <xf numFmtId="0" fontId="120" fillId="34" borderId="17" xfId="0" applyFont="1" applyFill="1" applyBorder="1" applyAlignment="1">
      <alignment vertical="center"/>
    </xf>
    <xf numFmtId="0" fontId="6" fillId="34" borderId="0" xfId="0" applyFont="1" applyFill="1" applyAlignment="1">
      <alignment horizontal="left" vertical="top" wrapText="1"/>
    </xf>
    <xf numFmtId="0" fontId="121" fillId="34" borderId="0" xfId="0" applyFont="1" applyFill="1" applyAlignment="1">
      <alignment horizontal="left" vertical="top" wrapText="1"/>
    </xf>
    <xf numFmtId="0" fontId="121" fillId="34" borderId="0" xfId="0" applyFont="1" applyFill="1" applyAlignment="1">
      <alignment horizontal="center" vertical="center" wrapText="1"/>
    </xf>
    <xf numFmtId="0" fontId="113" fillId="34" borderId="0" xfId="0" applyFont="1" applyFill="1" applyAlignment="1">
      <alignment horizontal="center" vertical="center" wrapText="1"/>
    </xf>
    <xf numFmtId="44" fontId="121" fillId="34" borderId="18" xfId="44" applyFont="1" applyFill="1" applyBorder="1" applyAlignment="1">
      <alignment horizontal="left" vertical="top" wrapText="1"/>
    </xf>
    <xf numFmtId="44" fontId="121" fillId="34" borderId="19" xfId="44" applyFont="1" applyFill="1" applyBorder="1" applyAlignment="1">
      <alignment horizontal="left" vertical="top" wrapText="1"/>
    </xf>
    <xf numFmtId="44" fontId="121" fillId="34" borderId="20" xfId="0" applyNumberFormat="1" applyFont="1" applyFill="1" applyBorder="1" applyAlignment="1">
      <alignment horizontal="left" vertical="top" wrapText="1"/>
    </xf>
    <xf numFmtId="0" fontId="121" fillId="34" borderId="21" xfId="0" applyFont="1" applyFill="1" applyBorder="1" applyAlignment="1">
      <alignment horizontal="left" vertical="top" wrapText="1"/>
    </xf>
    <xf numFmtId="0" fontId="121" fillId="34" borderId="20" xfId="0" applyFont="1" applyFill="1" applyBorder="1" applyAlignment="1">
      <alignment horizontal="center" vertical="center" wrapText="1"/>
    </xf>
    <xf numFmtId="0" fontId="121" fillId="34" borderId="21" xfId="0" applyFont="1" applyFill="1" applyBorder="1" applyAlignment="1">
      <alignment horizontal="center" vertical="center" wrapText="1"/>
    </xf>
    <xf numFmtId="0" fontId="6" fillId="2" borderId="11" xfId="0" applyFont="1" applyFill="1" applyBorder="1" applyAlignment="1" applyProtection="1">
      <alignment horizontal="center" vertical="center"/>
      <protection locked="0"/>
    </xf>
    <xf numFmtId="0" fontId="121" fillId="2" borderId="11" xfId="0" applyFont="1" applyFill="1" applyBorder="1" applyAlignment="1" applyProtection="1">
      <alignment horizontal="center" vertical="center"/>
      <protection locked="0"/>
    </xf>
    <xf numFmtId="44" fontId="122" fillId="34" borderId="0" xfId="44" applyFont="1" applyFill="1" applyBorder="1" applyAlignment="1" applyProtection="1">
      <alignment horizontal="center" vertical="center" wrapText="1"/>
      <protection/>
    </xf>
    <xf numFmtId="0" fontId="113" fillId="2" borderId="11" xfId="0" applyFont="1" applyFill="1" applyBorder="1" applyAlignment="1" applyProtection="1">
      <alignment horizontal="left" vertical="top"/>
      <protection locked="0"/>
    </xf>
    <xf numFmtId="0" fontId="121" fillId="2" borderId="11" xfId="0" applyFont="1" applyFill="1" applyBorder="1" applyAlignment="1" applyProtection="1">
      <alignment horizontal="center" vertical="center" wrapText="1"/>
      <protection locked="0"/>
    </xf>
    <xf numFmtId="0" fontId="123" fillId="34" borderId="0" xfId="0" applyFont="1" applyFill="1" applyAlignment="1">
      <alignment horizontal="center" vertical="center" wrapText="1"/>
    </xf>
    <xf numFmtId="0" fontId="116" fillId="34" borderId="0" xfId="0" applyFont="1" applyFill="1" applyAlignment="1">
      <alignment vertical="center" wrapText="1"/>
    </xf>
    <xf numFmtId="0" fontId="121" fillId="34" borderId="0" xfId="0" applyFont="1" applyFill="1" applyAlignment="1" applyProtection="1">
      <alignment horizontal="center" vertical="center" wrapText="1"/>
      <protection locked="0"/>
    </xf>
    <xf numFmtId="0" fontId="0" fillId="34" borderId="0" xfId="0" applyFill="1" applyAlignment="1">
      <alignment vertical="top"/>
    </xf>
    <xf numFmtId="0" fontId="122" fillId="37" borderId="11" xfId="0" applyFont="1" applyFill="1" applyBorder="1" applyAlignment="1">
      <alignment horizontal="center" vertical="center" wrapText="1"/>
    </xf>
    <xf numFmtId="44" fontId="121" fillId="34" borderId="0" xfId="0" applyNumberFormat="1" applyFont="1" applyFill="1" applyAlignment="1">
      <alignment horizontal="center" vertical="center" wrapText="1"/>
    </xf>
    <xf numFmtId="0" fontId="124" fillId="34" borderId="0" xfId="0" applyFont="1" applyFill="1" applyAlignment="1">
      <alignment vertical="top" wrapText="1"/>
    </xf>
    <xf numFmtId="0" fontId="6" fillId="34" borderId="0" xfId="0" applyFont="1" applyFill="1" applyAlignment="1">
      <alignment vertical="center" wrapText="1"/>
    </xf>
    <xf numFmtId="0" fontId="125" fillId="34" borderId="0" xfId="0" applyFont="1" applyFill="1" applyAlignment="1">
      <alignment horizontal="left" vertical="top"/>
    </xf>
    <xf numFmtId="0" fontId="126" fillId="34" borderId="0" xfId="0" applyFont="1" applyFill="1" applyAlignment="1">
      <alignment vertical="top"/>
    </xf>
    <xf numFmtId="0" fontId="126" fillId="34" borderId="0" xfId="0" applyFont="1" applyFill="1" applyAlignment="1">
      <alignment horizontal="center" vertical="top"/>
    </xf>
    <xf numFmtId="0" fontId="24" fillId="34" borderId="0" xfId="0" applyFont="1" applyFill="1" applyAlignment="1">
      <alignment horizontal="center" vertical="center"/>
    </xf>
    <xf numFmtId="0" fontId="24" fillId="34" borderId="0" xfId="0" applyFont="1" applyFill="1" applyAlignment="1">
      <alignment vertical="top"/>
    </xf>
    <xf numFmtId="0" fontId="24" fillId="34" borderId="0" xfId="0" applyFont="1" applyFill="1" applyAlignment="1">
      <alignment vertical="center"/>
    </xf>
    <xf numFmtId="0" fontId="24" fillId="34" borderId="0" xfId="0" applyFont="1" applyFill="1" applyAlignment="1">
      <alignment vertical="top" wrapText="1"/>
    </xf>
    <xf numFmtId="0" fontId="125" fillId="34" borderId="0" xfId="0" applyFont="1" applyFill="1" applyAlignment="1">
      <alignment horizontal="center"/>
    </xf>
    <xf numFmtId="164" fontId="126" fillId="34" borderId="0" xfId="0" applyNumberFormat="1" applyFont="1" applyFill="1" applyAlignment="1" applyProtection="1">
      <alignment horizontal="center" vertical="top"/>
      <protection locked="0"/>
    </xf>
    <xf numFmtId="164" fontId="113" fillId="34" borderId="0" xfId="0" applyNumberFormat="1" applyFont="1" applyFill="1" applyAlignment="1" applyProtection="1">
      <alignment horizontal="center" vertical="top"/>
      <protection locked="0"/>
    </xf>
    <xf numFmtId="0" fontId="113" fillId="2" borderId="22" xfId="0" applyFont="1" applyFill="1" applyBorder="1" applyAlignment="1" applyProtection="1">
      <alignment vertical="top"/>
      <protection locked="0"/>
    </xf>
    <xf numFmtId="0" fontId="6" fillId="34" borderId="0" xfId="0" applyFont="1" applyFill="1" applyAlignment="1">
      <alignment vertical="center"/>
    </xf>
    <xf numFmtId="0" fontId="5" fillId="34" borderId="0" xfId="0" applyFont="1" applyFill="1" applyAlignment="1">
      <alignment vertical="top" wrapText="1"/>
    </xf>
    <xf numFmtId="0" fontId="115" fillId="34" borderId="0" xfId="0" applyFont="1" applyFill="1" applyAlignment="1">
      <alignment horizontal="center"/>
    </xf>
    <xf numFmtId="0" fontId="116" fillId="33" borderId="0" xfId="0" applyFont="1" applyFill="1" applyAlignment="1">
      <alignment vertical="center" wrapText="1"/>
    </xf>
    <xf numFmtId="0" fontId="12" fillId="34" borderId="23" xfId="0" applyFont="1" applyFill="1" applyBorder="1" applyAlignment="1">
      <alignment vertical="top" wrapText="1"/>
    </xf>
    <xf numFmtId="0" fontId="115" fillId="33" borderId="0" xfId="0" applyFont="1" applyFill="1" applyAlignment="1">
      <alignment horizontal="center" vertical="top" wrapText="1"/>
    </xf>
    <xf numFmtId="0" fontId="115" fillId="34" borderId="0" xfId="0" applyFont="1" applyFill="1" applyAlignment="1">
      <alignment horizontal="center" vertical="top" wrapText="1"/>
    </xf>
    <xf numFmtId="0" fontId="115" fillId="39" borderId="24" xfId="0" applyFont="1" applyFill="1" applyBorder="1" applyAlignment="1">
      <alignment horizontal="center" vertical="center" wrapText="1"/>
    </xf>
    <xf numFmtId="49" fontId="113" fillId="2" borderId="23" xfId="0" applyNumberFormat="1" applyFont="1" applyFill="1" applyBorder="1" applyAlignment="1" applyProtection="1">
      <alignment horizontal="left"/>
      <protection locked="0"/>
    </xf>
    <xf numFmtId="0" fontId="122" fillId="34" borderId="0" xfId="0" applyFont="1" applyFill="1" applyAlignment="1">
      <alignment horizontal="center" vertical="center" wrapText="1"/>
    </xf>
    <xf numFmtId="44" fontId="122" fillId="34" borderId="0" xfId="0" applyNumberFormat="1" applyFont="1" applyFill="1" applyAlignment="1">
      <alignment horizontal="center" vertical="center" wrapText="1"/>
    </xf>
    <xf numFmtId="0" fontId="127" fillId="33" borderId="0" xfId="0" applyFont="1" applyFill="1" applyAlignment="1">
      <alignment horizontal="center" vertical="top"/>
    </xf>
    <xf numFmtId="0" fontId="116" fillId="33" borderId="0" xfId="0" applyFont="1" applyFill="1" applyAlignment="1">
      <alignment horizontal="center" vertical="center" wrapText="1"/>
    </xf>
    <xf numFmtId="0" fontId="0" fillId="34" borderId="0" xfId="0" applyFill="1" applyAlignment="1">
      <alignment horizontal="left" vertical="top" wrapText="1"/>
    </xf>
    <xf numFmtId="0" fontId="0" fillId="34" borderId="0" xfId="0" applyFill="1" applyAlignment="1">
      <alignment horizontal="center" vertical="top" wrapText="1"/>
    </xf>
    <xf numFmtId="0" fontId="117" fillId="34" borderId="0" xfId="0" applyFont="1" applyFill="1" applyAlignment="1">
      <alignment horizontal="center" vertical="top" wrapText="1"/>
    </xf>
    <xf numFmtId="0" fontId="5" fillId="34" borderId="0" xfId="0" applyFont="1" applyFill="1" applyAlignment="1">
      <alignment horizontal="center" vertical="center" wrapText="1"/>
    </xf>
    <xf numFmtId="0" fontId="122" fillId="33" borderId="23" xfId="0" applyFont="1" applyFill="1" applyBorder="1" applyAlignment="1">
      <alignment vertical="center" wrapText="1"/>
    </xf>
    <xf numFmtId="0" fontId="128" fillId="34" borderId="0" xfId="0" applyFont="1" applyFill="1" applyAlignment="1">
      <alignment vertical="center" textRotation="90" wrapText="1"/>
    </xf>
    <xf numFmtId="0" fontId="0" fillId="34" borderId="0" xfId="0" applyFill="1" applyAlignment="1">
      <alignment horizontal="center" vertical="center"/>
    </xf>
    <xf numFmtId="0" fontId="0" fillId="34" borderId="0" xfId="0" applyFill="1" applyAlignment="1">
      <alignment vertical="top" wrapText="1"/>
    </xf>
    <xf numFmtId="0" fontId="129" fillId="34" borderId="0" xfId="0" applyFont="1" applyFill="1" applyAlignment="1">
      <alignment horizontal="center" vertical="center" wrapText="1"/>
    </xf>
    <xf numFmtId="0" fontId="0" fillId="33" borderId="0" xfId="0" applyFill="1" applyAlignment="1" applyProtection="1">
      <alignment horizontal="left" vertical="top"/>
      <protection locked="0"/>
    </xf>
    <xf numFmtId="0" fontId="130" fillId="2" borderId="0" xfId="0" applyFont="1" applyFill="1" applyAlignment="1" applyProtection="1">
      <alignment horizontal="left" vertical="top"/>
      <protection locked="0"/>
    </xf>
    <xf numFmtId="14" fontId="130" fillId="2" borderId="0" xfId="0" applyNumberFormat="1" applyFont="1" applyFill="1" applyAlignment="1" applyProtection="1">
      <alignment horizontal="left" vertical="top"/>
      <protection locked="0"/>
    </xf>
    <xf numFmtId="44" fontId="130" fillId="2" borderId="0" xfId="0" applyNumberFormat="1" applyFont="1" applyFill="1" applyAlignment="1" applyProtection="1">
      <alignment horizontal="left" vertical="top"/>
      <protection locked="0"/>
    </xf>
    <xf numFmtId="0" fontId="130" fillId="33" borderId="0" xfId="0" applyFont="1" applyFill="1" applyAlignment="1" applyProtection="1">
      <alignment horizontal="left" vertical="top"/>
      <protection locked="0"/>
    </xf>
    <xf numFmtId="44" fontId="130" fillId="33" borderId="0" xfId="0" applyNumberFormat="1" applyFont="1" applyFill="1" applyAlignment="1" applyProtection="1">
      <alignment horizontal="left" vertical="top"/>
      <protection locked="0"/>
    </xf>
    <xf numFmtId="44" fontId="131" fillId="33" borderId="0" xfId="0" applyNumberFormat="1" applyFont="1" applyFill="1" applyAlignment="1" applyProtection="1">
      <alignment horizontal="left" vertical="top"/>
      <protection locked="0"/>
    </xf>
    <xf numFmtId="0" fontId="131" fillId="33" borderId="0" xfId="0" applyFont="1" applyFill="1" applyAlignment="1">
      <alignment horizontal="left" vertical="top"/>
    </xf>
    <xf numFmtId="0" fontId="131" fillId="33" borderId="0" xfId="0" applyFont="1" applyFill="1" applyAlignment="1" applyProtection="1">
      <alignment horizontal="left" vertical="top"/>
      <protection locked="0"/>
    </xf>
    <xf numFmtId="0" fontId="9" fillId="33" borderId="23" xfId="0" applyFont="1" applyFill="1" applyBorder="1" applyAlignment="1">
      <alignment horizontal="left" vertical="top" wrapText="1"/>
    </xf>
    <xf numFmtId="0" fontId="118" fillId="33" borderId="23" xfId="0" applyFont="1" applyFill="1" applyBorder="1" applyAlignment="1">
      <alignment horizontal="left" vertical="top" wrapText="1"/>
    </xf>
    <xf numFmtId="0" fontId="118" fillId="33" borderId="25" xfId="0" applyFont="1" applyFill="1" applyBorder="1" applyAlignment="1">
      <alignment horizontal="left" vertical="top" wrapText="1"/>
    </xf>
    <xf numFmtId="0" fontId="118" fillId="0" borderId="25" xfId="0" applyFont="1" applyBorder="1" applyAlignment="1">
      <alignment horizontal="left" vertical="top" wrapText="1"/>
    </xf>
    <xf numFmtId="0" fontId="6" fillId="34" borderId="0" xfId="0" applyFont="1" applyFill="1" applyAlignment="1">
      <alignment horizontal="left" vertical="top" wrapText="1"/>
    </xf>
    <xf numFmtId="0" fontId="118" fillId="34" borderId="0" xfId="0" applyFont="1" applyFill="1" applyAlignment="1">
      <alignment horizontal="left" vertical="top" wrapText="1"/>
    </xf>
    <xf numFmtId="0" fontId="0" fillId="33" borderId="0" xfId="0" applyFill="1" applyAlignment="1">
      <alignment vertical="top"/>
    </xf>
    <xf numFmtId="0" fontId="131" fillId="33" borderId="0" xfId="0" applyFont="1" applyFill="1" applyAlignment="1">
      <alignment vertical="top"/>
    </xf>
    <xf numFmtId="0" fontId="4" fillId="33" borderId="0" xfId="0" applyFont="1" applyFill="1" applyAlignment="1">
      <alignment vertical="top"/>
    </xf>
    <xf numFmtId="0" fontId="132" fillId="33" borderId="0" xfId="0" applyFont="1" applyFill="1" applyAlignment="1">
      <alignment horizontal="left" vertical="top"/>
    </xf>
    <xf numFmtId="0" fontId="132" fillId="2" borderId="23" xfId="0" applyFont="1" applyFill="1" applyBorder="1" applyAlignment="1" applyProtection="1">
      <alignment horizontal="center" vertical="center"/>
      <protection locked="0"/>
    </xf>
    <xf numFmtId="0" fontId="0" fillId="33" borderId="0" xfId="0" applyFill="1" applyAlignment="1">
      <alignment horizontal="center" vertical="top"/>
    </xf>
    <xf numFmtId="0" fontId="131" fillId="34" borderId="0" xfId="0" applyFont="1" applyFill="1" applyAlignment="1">
      <alignment horizontal="left" vertical="top"/>
    </xf>
    <xf numFmtId="0" fontId="131" fillId="34" borderId="0" xfId="0" applyFont="1" applyFill="1" applyAlignment="1">
      <alignment vertical="top"/>
    </xf>
    <xf numFmtId="0" fontId="12" fillId="34" borderId="0" xfId="0" applyFont="1" applyFill="1" applyAlignment="1">
      <alignment vertical="top"/>
    </xf>
    <xf numFmtId="0" fontId="132" fillId="34" borderId="0" xfId="0" applyFont="1" applyFill="1" applyAlignment="1">
      <alignment horizontal="left" vertical="top"/>
    </xf>
    <xf numFmtId="0" fontId="122" fillId="34" borderId="0" xfId="0" applyFont="1" applyFill="1" applyAlignment="1">
      <alignment horizontal="left"/>
    </xf>
    <xf numFmtId="0" fontId="132" fillId="34" borderId="0" xfId="0" applyFont="1" applyFill="1" applyAlignment="1" applyProtection="1">
      <alignment horizontal="left" vertical="top"/>
      <protection locked="0"/>
    </xf>
    <xf numFmtId="0" fontId="0" fillId="34" borderId="0" xfId="0" applyFill="1" applyAlignment="1">
      <alignment horizontal="center" vertical="top"/>
    </xf>
    <xf numFmtId="0" fontId="133" fillId="33" borderId="0" xfId="0" applyFont="1" applyFill="1" applyAlignment="1">
      <alignment horizontal="left" vertical="top"/>
    </xf>
    <xf numFmtId="44" fontId="131" fillId="33" borderId="0" xfId="0" applyNumberFormat="1" applyFont="1" applyFill="1" applyAlignment="1">
      <alignment horizontal="left" vertical="top"/>
    </xf>
    <xf numFmtId="0" fontId="134" fillId="33" borderId="0" xfId="0" applyFont="1" applyFill="1" applyAlignment="1">
      <alignment vertical="top"/>
    </xf>
    <xf numFmtId="0" fontId="131" fillId="33" borderId="0" xfId="0" applyFont="1" applyFill="1" applyAlignment="1">
      <alignment horizontal="center" vertical="top"/>
    </xf>
    <xf numFmtId="0" fontId="132" fillId="34" borderId="0" xfId="0" applyFont="1" applyFill="1" applyAlignment="1">
      <alignment horizontal="center" vertical="top"/>
    </xf>
    <xf numFmtId="0" fontId="134" fillId="34" borderId="0" xfId="0" applyFont="1" applyFill="1" applyAlignment="1">
      <alignment vertical="top"/>
    </xf>
    <xf numFmtId="0" fontId="134" fillId="33" borderId="0" xfId="0" applyFont="1" applyFill="1" applyAlignment="1">
      <alignment vertical="top"/>
    </xf>
    <xf numFmtId="0" fontId="135" fillId="33" borderId="0" xfId="0" applyFont="1" applyFill="1" applyAlignment="1">
      <alignment vertical="top"/>
    </xf>
    <xf numFmtId="0" fontId="12" fillId="34" borderId="0" xfId="0" applyFont="1" applyFill="1" applyAlignment="1">
      <alignment vertical="top"/>
    </xf>
    <xf numFmtId="0" fontId="136" fillId="33" borderId="0" xfId="0" applyFont="1" applyFill="1" applyAlignment="1">
      <alignment vertical="top"/>
    </xf>
    <xf numFmtId="0" fontId="132" fillId="34" borderId="0" xfId="0" applyFont="1" applyFill="1" applyAlignment="1">
      <alignment horizontal="left"/>
    </xf>
    <xf numFmtId="0" fontId="12" fillId="33" borderId="0" xfId="0" applyFont="1" applyFill="1" applyAlignment="1">
      <alignment vertical="top"/>
    </xf>
    <xf numFmtId="0" fontId="137" fillId="33" borderId="0" xfId="0" applyFont="1" applyFill="1" applyAlignment="1">
      <alignment vertical="top"/>
    </xf>
    <xf numFmtId="0" fontId="135" fillId="33" borderId="0" xfId="0" applyFont="1" applyFill="1" applyAlignment="1">
      <alignment horizontal="center" vertical="top"/>
    </xf>
    <xf numFmtId="0" fontId="132" fillId="34" borderId="0" xfId="0" applyFont="1" applyFill="1" applyAlignment="1" applyProtection="1">
      <alignment/>
      <protection locked="0"/>
    </xf>
    <xf numFmtId="0" fontId="113" fillId="34" borderId="0" xfId="0" applyFont="1" applyFill="1" applyAlignment="1" applyProtection="1">
      <alignment/>
      <protection locked="0"/>
    </xf>
    <xf numFmtId="0" fontId="138" fillId="33" borderId="0" xfId="0" applyFont="1" applyFill="1" applyAlignment="1">
      <alignment horizontal="left" vertical="top"/>
    </xf>
    <xf numFmtId="0" fontId="116" fillId="33" borderId="0" xfId="0" applyFont="1" applyFill="1" applyAlignment="1">
      <alignment horizontal="left" vertical="top"/>
    </xf>
    <xf numFmtId="0" fontId="138" fillId="33" borderId="0" xfId="0" applyFont="1" applyFill="1" applyAlignment="1">
      <alignment vertical="top"/>
    </xf>
    <xf numFmtId="0" fontId="113" fillId="33" borderId="0" xfId="0" applyFont="1" applyFill="1" applyAlignment="1">
      <alignment horizontal="left" vertical="top"/>
    </xf>
    <xf numFmtId="0" fontId="25" fillId="33" borderId="0" xfId="0" applyFont="1" applyFill="1" applyAlignment="1">
      <alignment vertical="top"/>
    </xf>
    <xf numFmtId="0" fontId="139" fillId="33" borderId="0" xfId="0" applyFont="1" applyFill="1" applyAlignment="1">
      <alignment vertical="top"/>
    </xf>
    <xf numFmtId="0" fontId="140" fillId="34" borderId="0" xfId="0" applyFont="1" applyFill="1" applyAlignment="1">
      <alignment horizontal="left"/>
    </xf>
    <xf numFmtId="0" fontId="140" fillId="34" borderId="0" xfId="0" applyFont="1" applyFill="1" applyAlignment="1">
      <alignment horizontal="left" vertical="center"/>
    </xf>
    <xf numFmtId="0" fontId="140" fillId="34" borderId="0" xfId="0" applyFont="1" applyFill="1" applyAlignment="1">
      <alignment horizontal="left" vertical="top"/>
    </xf>
    <xf numFmtId="0" fontId="26" fillId="34" borderId="0" xfId="0" applyFont="1" applyFill="1" applyAlignment="1">
      <alignment horizontal="left"/>
    </xf>
    <xf numFmtId="0" fontId="26" fillId="34" borderId="0" xfId="0" applyFont="1" applyFill="1" applyAlignment="1">
      <alignment horizontal="left" vertical="center"/>
    </xf>
    <xf numFmtId="0" fontId="26" fillId="34" borderId="0" xfId="0" applyFont="1" applyFill="1" applyAlignment="1">
      <alignment horizontal="left" vertical="top"/>
    </xf>
    <xf numFmtId="0" fontId="6" fillId="34" borderId="0" xfId="0" applyFont="1" applyFill="1" applyAlignment="1">
      <alignment vertical="top"/>
    </xf>
    <xf numFmtId="0" fontId="5" fillId="34" borderId="0" xfId="0" applyFont="1" applyFill="1" applyAlignment="1">
      <alignment horizontal="left"/>
    </xf>
    <xf numFmtId="0" fontId="113" fillId="40" borderId="24" xfId="0" applyFont="1" applyFill="1" applyBorder="1" applyAlignment="1" applyProtection="1">
      <alignment horizontal="left"/>
      <protection locked="0"/>
    </xf>
    <xf numFmtId="0" fontId="113" fillId="40" borderId="26" xfId="0" applyFont="1" applyFill="1" applyBorder="1" applyAlignment="1" applyProtection="1">
      <alignment horizontal="left"/>
      <protection locked="0"/>
    </xf>
    <xf numFmtId="0" fontId="113" fillId="40" borderId="26" xfId="0" applyFont="1" applyFill="1" applyBorder="1" applyAlignment="1">
      <alignment/>
    </xf>
    <xf numFmtId="0" fontId="113" fillId="2" borderId="26" xfId="0" applyFont="1" applyFill="1" applyBorder="1" applyAlignment="1">
      <alignment/>
    </xf>
    <xf numFmtId="0" fontId="141" fillId="34" borderId="0" xfId="0" applyFont="1" applyFill="1" applyAlignment="1">
      <alignment/>
    </xf>
    <xf numFmtId="0" fontId="142" fillId="34" borderId="0" xfId="0" applyFont="1" applyFill="1" applyAlignment="1">
      <alignment/>
    </xf>
    <xf numFmtId="0" fontId="113" fillId="34" borderId="0" xfId="0" applyFont="1" applyFill="1" applyAlignment="1">
      <alignment horizontal="left"/>
    </xf>
    <xf numFmtId="0" fontId="113" fillId="34" borderId="0" xfId="0" applyFont="1" applyFill="1" applyAlignment="1">
      <alignment/>
    </xf>
    <xf numFmtId="0" fontId="0" fillId="0" borderId="0" xfId="0" applyAlignment="1">
      <alignment horizontal="left" vertical="top"/>
    </xf>
    <xf numFmtId="0" fontId="0" fillId="33" borderId="0" xfId="0" applyFill="1" applyAlignment="1">
      <alignment horizontal="left"/>
    </xf>
    <xf numFmtId="0" fontId="5" fillId="34" borderId="0" xfId="0" applyFont="1" applyFill="1" applyAlignment="1">
      <alignment horizontal="left" vertical="top"/>
    </xf>
    <xf numFmtId="0" fontId="143" fillId="34" borderId="0" xfId="0" applyFont="1" applyFill="1" applyAlignment="1">
      <alignment horizontal="left" vertical="top"/>
    </xf>
    <xf numFmtId="0" fontId="113" fillId="0" borderId="0" xfId="0" applyFont="1" applyAlignment="1">
      <alignment/>
    </xf>
    <xf numFmtId="0" fontId="26" fillId="34" borderId="0" xfId="0" applyFont="1" applyFill="1" applyAlignment="1">
      <alignment horizontal="left" wrapText="1"/>
    </xf>
    <xf numFmtId="0" fontId="0" fillId="34" borderId="0" xfId="0" applyFill="1" applyAlignment="1">
      <alignment horizontal="left"/>
    </xf>
    <xf numFmtId="0" fontId="6" fillId="34" borderId="0" xfId="0" applyFont="1" applyFill="1" applyAlignment="1">
      <alignment horizontal="left"/>
    </xf>
    <xf numFmtId="0" fontId="116" fillId="33" borderId="0" xfId="0" applyFont="1" applyFill="1" applyAlignment="1">
      <alignment horizontal="left"/>
    </xf>
    <xf numFmtId="0" fontId="25" fillId="33" borderId="0" xfId="0" applyFont="1" applyFill="1" applyAlignment="1">
      <alignment horizontal="left"/>
    </xf>
    <xf numFmtId="0" fontId="115" fillId="34" borderId="0" xfId="0" applyFont="1" applyFill="1" applyAlignment="1">
      <alignment/>
    </xf>
    <xf numFmtId="0" fontId="115" fillId="2" borderId="27" xfId="0" applyFont="1" applyFill="1" applyBorder="1" applyAlignment="1" applyProtection="1">
      <alignment horizontal="center"/>
      <protection locked="0"/>
    </xf>
    <xf numFmtId="0" fontId="115" fillId="2" borderId="0" xfId="0" applyFont="1" applyFill="1" applyAlignment="1" applyProtection="1">
      <alignment horizontal="center"/>
      <protection locked="0"/>
    </xf>
    <xf numFmtId="0" fontId="115" fillId="34" borderId="0" xfId="0" applyFont="1" applyFill="1" applyAlignment="1">
      <alignment horizontal="left"/>
    </xf>
    <xf numFmtId="0" fontId="115" fillId="34" borderId="0" xfId="0" applyFont="1" applyFill="1" applyAlignment="1">
      <alignment horizontal="left" vertical="top"/>
    </xf>
    <xf numFmtId="0" fontId="5" fillId="34" borderId="0" xfId="0" applyFont="1" applyFill="1" applyAlignment="1">
      <alignment vertical="top"/>
    </xf>
    <xf numFmtId="0" fontId="5" fillId="2" borderId="22" xfId="0" applyFont="1" applyFill="1" applyBorder="1" applyAlignment="1" applyProtection="1">
      <alignment horizontal="center" vertical="center"/>
      <protection locked="0"/>
    </xf>
    <xf numFmtId="0" fontId="0" fillId="33" borderId="0" xfId="0" applyFill="1" applyAlignment="1">
      <alignment horizontal="left" vertical="top" wrapText="1"/>
    </xf>
    <xf numFmtId="0" fontId="0" fillId="33" borderId="0" xfId="0" applyFill="1" applyAlignment="1">
      <alignment horizontal="center" vertical="center" wrapText="1"/>
    </xf>
    <xf numFmtId="0" fontId="0" fillId="33" borderId="0" xfId="0" applyFill="1" applyAlignment="1">
      <alignment horizontal="left" vertical="center" wrapText="1"/>
    </xf>
    <xf numFmtId="0" fontId="116" fillId="33" borderId="0" xfId="0" applyFont="1" applyFill="1" applyAlignment="1">
      <alignment horizontal="left" vertical="top" wrapText="1"/>
    </xf>
    <xf numFmtId="0" fontId="116" fillId="34" borderId="0" xfId="0" applyFont="1" applyFill="1" applyAlignment="1">
      <alignment horizontal="left" vertical="top"/>
    </xf>
    <xf numFmtId="0" fontId="144" fillId="33" borderId="0" xfId="0" applyFont="1" applyFill="1" applyAlignment="1">
      <alignment horizontal="center" vertical="top"/>
    </xf>
    <xf numFmtId="0" fontId="123" fillId="33" borderId="0" xfId="0" applyFont="1" applyFill="1" applyAlignment="1">
      <alignment horizontal="center" vertical="center"/>
    </xf>
    <xf numFmtId="0" fontId="122" fillId="33" borderId="0" xfId="0" applyFont="1" applyFill="1" applyAlignment="1">
      <alignment horizontal="left" vertical="top"/>
    </xf>
    <xf numFmtId="0" fontId="122" fillId="34" borderId="0" xfId="0" applyFont="1" applyFill="1" applyAlignment="1">
      <alignment horizontal="left" vertical="top" wrapText="1"/>
    </xf>
    <xf numFmtId="0" fontId="0" fillId="33" borderId="0" xfId="0" applyFont="1" applyFill="1" applyAlignment="1">
      <alignment horizontal="left" vertical="top"/>
    </xf>
    <xf numFmtId="0" fontId="0" fillId="33" borderId="0" xfId="0" applyFill="1" applyAlignment="1">
      <alignment vertical="top" wrapText="1"/>
    </xf>
    <xf numFmtId="0" fontId="0" fillId="33" borderId="0" xfId="0" applyFill="1" applyAlignment="1">
      <alignment horizontal="center" vertical="top" wrapText="1"/>
    </xf>
    <xf numFmtId="0" fontId="0" fillId="33" borderId="0" xfId="0" applyFill="1" applyAlignment="1">
      <alignment horizontal="center" vertical="center"/>
    </xf>
    <xf numFmtId="0" fontId="0" fillId="34" borderId="0" xfId="0" applyFill="1" applyAlignment="1">
      <alignment vertical="center"/>
    </xf>
    <xf numFmtId="0" fontId="0" fillId="34" borderId="0" xfId="0" applyFill="1" applyAlignment="1">
      <alignment horizontal="center" vertical="center" wrapText="1"/>
    </xf>
    <xf numFmtId="44" fontId="121" fillId="34" borderId="0" xfId="0" applyNumberFormat="1" applyFont="1" applyFill="1" applyAlignment="1">
      <alignment horizontal="center" vertical="center"/>
    </xf>
    <xf numFmtId="44" fontId="121" fillId="34" borderId="0" xfId="0" applyNumberFormat="1" applyFont="1" applyFill="1" applyAlignment="1">
      <alignment vertical="center"/>
    </xf>
    <xf numFmtId="0" fontId="145" fillId="41" borderId="24" xfId="0" applyFont="1" applyFill="1" applyBorder="1" applyAlignment="1">
      <alignment horizontal="center" vertical="center" textRotation="90" wrapText="1"/>
    </xf>
    <xf numFmtId="8" fontId="121" fillId="34" borderId="0" xfId="0" applyNumberFormat="1" applyFont="1" applyFill="1" applyAlignment="1" applyProtection="1">
      <alignment horizontal="center" vertical="center" wrapText="1"/>
      <protection locked="0"/>
    </xf>
    <xf numFmtId="44" fontId="121" fillId="34" borderId="0" xfId="44" applyFont="1" applyFill="1" applyBorder="1" applyAlignment="1" applyProtection="1">
      <alignment horizontal="center" vertical="center" wrapText="1"/>
      <protection/>
    </xf>
    <xf numFmtId="44" fontId="121" fillId="33" borderId="0" xfId="44" applyFont="1" applyFill="1" applyBorder="1" applyAlignment="1" applyProtection="1">
      <alignment horizontal="center" vertical="center" wrapText="1"/>
      <protection/>
    </xf>
    <xf numFmtId="0" fontId="0" fillId="34" borderId="0" xfId="0" applyFont="1" applyFill="1" applyAlignment="1">
      <alignment horizontal="center" vertical="top" wrapText="1"/>
    </xf>
    <xf numFmtId="0" fontId="146" fillId="34" borderId="0" xfId="0" applyFont="1" applyFill="1" applyAlignment="1">
      <alignment horizontal="center" vertical="center" textRotation="90" wrapText="1"/>
    </xf>
    <xf numFmtId="0" fontId="123" fillId="34" borderId="0" xfId="0" applyFont="1" applyFill="1" applyAlignment="1">
      <alignment horizontal="center" vertical="center"/>
    </xf>
    <xf numFmtId="44" fontId="121" fillId="33" borderId="0" xfId="0" applyNumberFormat="1" applyFont="1" applyFill="1" applyAlignment="1">
      <alignment horizontal="center" vertical="center" wrapText="1"/>
    </xf>
    <xf numFmtId="0" fontId="116" fillId="34" borderId="0" xfId="0" applyFont="1" applyFill="1" applyAlignment="1">
      <alignment horizontal="center" vertical="top" wrapText="1"/>
    </xf>
    <xf numFmtId="0" fontId="127" fillId="34" borderId="23" xfId="0" applyFont="1" applyFill="1" applyBorder="1" applyAlignment="1">
      <alignment horizontal="center" vertical="top"/>
    </xf>
    <xf numFmtId="0" fontId="127" fillId="34" borderId="25" xfId="0" applyFont="1" applyFill="1" applyBorder="1" applyAlignment="1">
      <alignment horizontal="center" vertical="top"/>
    </xf>
    <xf numFmtId="0" fontId="113" fillId="34" borderId="23" xfId="0" applyFont="1" applyFill="1" applyBorder="1" applyAlignment="1" applyProtection="1">
      <alignment horizontal="center" vertical="center" wrapText="1"/>
      <protection locked="0"/>
    </xf>
    <xf numFmtId="0" fontId="113" fillId="34" borderId="25" xfId="0" applyFont="1" applyFill="1" applyBorder="1" applyAlignment="1" applyProtection="1">
      <alignment horizontal="center" vertical="center" wrapText="1"/>
      <protection locked="0"/>
    </xf>
    <xf numFmtId="44" fontId="113" fillId="34" borderId="28" xfId="44" applyFont="1" applyFill="1" applyBorder="1" applyAlignment="1">
      <alignment horizontal="right" vertical="center" wrapText="1"/>
    </xf>
    <xf numFmtId="44" fontId="113" fillId="34" borderId="23" xfId="44" applyFont="1" applyFill="1" applyBorder="1" applyAlignment="1">
      <alignment horizontal="right" vertical="center" wrapText="1"/>
    </xf>
    <xf numFmtId="44" fontId="113" fillId="34" borderId="25" xfId="44" applyFont="1" applyFill="1" applyBorder="1" applyAlignment="1">
      <alignment horizontal="right" vertical="center" wrapText="1"/>
    </xf>
    <xf numFmtId="44" fontId="121" fillId="34" borderId="28" xfId="44" applyFont="1" applyFill="1" applyBorder="1" applyAlignment="1">
      <alignment horizontal="center" vertical="center" wrapText="1"/>
    </xf>
    <xf numFmtId="44" fontId="121" fillId="34" borderId="23" xfId="44" applyFont="1" applyFill="1" applyBorder="1" applyAlignment="1">
      <alignment horizontal="center" vertical="center" wrapText="1"/>
    </xf>
    <xf numFmtId="44" fontId="121" fillId="34" borderId="25" xfId="44" applyFont="1" applyFill="1" applyBorder="1" applyAlignment="1">
      <alignment horizontal="center" vertical="center" wrapText="1"/>
    </xf>
    <xf numFmtId="0" fontId="115" fillId="34" borderId="0" xfId="0" applyFont="1" applyFill="1" applyAlignment="1">
      <alignment vertical="top" wrapText="1"/>
    </xf>
    <xf numFmtId="0" fontId="147" fillId="34" borderId="0" xfId="0" applyFont="1" applyFill="1" applyAlignment="1">
      <alignment horizontal="center" vertical="center" textRotation="255" wrapText="1"/>
    </xf>
    <xf numFmtId="0" fontId="148" fillId="33" borderId="0" xfId="0" applyFont="1" applyFill="1" applyAlignment="1">
      <alignment horizontal="left" vertical="top"/>
    </xf>
    <xf numFmtId="44" fontId="0" fillId="33" borderId="0" xfId="0" applyNumberFormat="1" applyFill="1" applyAlignment="1">
      <alignment horizontal="left" vertical="top"/>
    </xf>
    <xf numFmtId="0" fontId="149" fillId="2" borderId="0" xfId="0" applyFont="1" applyFill="1" applyAlignment="1" applyProtection="1">
      <alignment horizontal="left" vertical="top"/>
      <protection locked="0"/>
    </xf>
    <xf numFmtId="0" fontId="115" fillId="39" borderId="16" xfId="0" applyFont="1" applyFill="1" applyBorder="1" applyAlignment="1">
      <alignment horizontal="center" vertical="center" wrapText="1"/>
    </xf>
    <xf numFmtId="0" fontId="122" fillId="33" borderId="0" xfId="0" applyFont="1" applyFill="1" applyAlignment="1">
      <alignment vertical="center" wrapText="1"/>
    </xf>
    <xf numFmtId="0" fontId="122" fillId="33" borderId="25" xfId="0" applyFont="1" applyFill="1" applyBorder="1" applyAlignment="1">
      <alignment vertical="center" wrapText="1"/>
    </xf>
    <xf numFmtId="0" fontId="12" fillId="35" borderId="18" xfId="0" applyFont="1" applyFill="1" applyBorder="1" applyAlignment="1">
      <alignment horizontal="center" vertical="center" wrapText="1"/>
    </xf>
    <xf numFmtId="0" fontId="122" fillId="40" borderId="28" xfId="0" applyFont="1" applyFill="1" applyBorder="1" applyAlignment="1">
      <alignment horizontal="left" vertical="top" wrapText="1"/>
    </xf>
    <xf numFmtId="0" fontId="122" fillId="40" borderId="23" xfId="0" applyFont="1" applyFill="1" applyBorder="1" applyAlignment="1">
      <alignment horizontal="left" vertical="top" wrapText="1"/>
    </xf>
    <xf numFmtId="0" fontId="122" fillId="34" borderId="29" xfId="0" applyFont="1" applyFill="1" applyBorder="1" applyAlignment="1">
      <alignment vertical="top" wrapText="1"/>
    </xf>
    <xf numFmtId="0" fontId="122" fillId="34" borderId="28" xfId="0" applyFont="1" applyFill="1" applyBorder="1" applyAlignment="1">
      <alignment horizontal="left" vertical="top" wrapText="1"/>
    </xf>
    <xf numFmtId="0" fontId="122" fillId="34" borderId="23" xfId="0" applyFont="1" applyFill="1" applyBorder="1" applyAlignment="1">
      <alignment horizontal="left" vertical="top" wrapText="1"/>
    </xf>
    <xf numFmtId="0" fontId="12" fillId="40" borderId="25" xfId="0" applyFont="1" applyFill="1" applyBorder="1" applyAlignment="1">
      <alignment horizontal="left" vertical="top" wrapText="1"/>
    </xf>
    <xf numFmtId="0" fontId="150" fillId="7" borderId="0" xfId="0" applyFont="1" applyFill="1" applyAlignment="1">
      <alignment horizontal="center" vertical="center"/>
    </xf>
    <xf numFmtId="0" fontId="122" fillId="34" borderId="25" xfId="0" applyFont="1" applyFill="1" applyBorder="1" applyAlignment="1">
      <alignment horizontal="left" vertical="top" wrapText="1"/>
    </xf>
    <xf numFmtId="0" fontId="12" fillId="34" borderId="27" xfId="0" applyFont="1" applyFill="1" applyBorder="1" applyAlignment="1">
      <alignment vertical="top" wrapText="1"/>
    </xf>
    <xf numFmtId="0" fontId="12" fillId="34" borderId="30" xfId="0" applyFont="1" applyFill="1" applyBorder="1" applyAlignment="1">
      <alignment vertical="top" wrapText="1"/>
    </xf>
    <xf numFmtId="0" fontId="12" fillId="34" borderId="31" xfId="0" applyFont="1" applyFill="1" applyBorder="1" applyAlignment="1">
      <alignment horizontal="left" vertical="top" wrapText="1"/>
    </xf>
    <xf numFmtId="0" fontId="12" fillId="34" borderId="27" xfId="0" applyFont="1" applyFill="1" applyBorder="1" applyAlignment="1">
      <alignment horizontal="left" vertical="top" wrapText="1"/>
    </xf>
    <xf numFmtId="0" fontId="12" fillId="34" borderId="30" xfId="0" applyFont="1" applyFill="1" applyBorder="1" applyAlignment="1">
      <alignment horizontal="left" vertical="top" wrapText="1"/>
    </xf>
    <xf numFmtId="0" fontId="121" fillId="2" borderId="16" xfId="0" applyFont="1" applyFill="1" applyBorder="1" applyAlignment="1" applyProtection="1">
      <alignment horizontal="center" vertical="center" wrapText="1"/>
      <protection locked="0"/>
    </xf>
    <xf numFmtId="0" fontId="121" fillId="2" borderId="24" xfId="0" applyFont="1" applyFill="1" applyBorder="1" applyAlignment="1" applyProtection="1">
      <alignment horizontal="center" vertical="center" wrapText="1"/>
      <protection locked="0"/>
    </xf>
    <xf numFmtId="0" fontId="12" fillId="40" borderId="31" xfId="0" applyFont="1" applyFill="1" applyBorder="1" applyAlignment="1">
      <alignment vertical="top" wrapText="1"/>
    </xf>
    <xf numFmtId="0" fontId="12" fillId="40" borderId="27" xfId="0" applyFont="1" applyFill="1" applyBorder="1" applyAlignment="1">
      <alignment vertical="top" wrapText="1"/>
    </xf>
    <xf numFmtId="0" fontId="12" fillId="40" borderId="30" xfId="0" applyFont="1" applyFill="1" applyBorder="1" applyAlignment="1">
      <alignment vertical="top" wrapText="1"/>
    </xf>
    <xf numFmtId="0" fontId="121" fillId="2" borderId="31" xfId="0" applyFont="1" applyFill="1" applyBorder="1" applyAlignment="1" applyProtection="1">
      <alignment horizontal="center" vertical="center" wrapText="1"/>
      <protection locked="0"/>
    </xf>
    <xf numFmtId="0" fontId="121" fillId="2" borderId="30" xfId="0" applyFont="1" applyFill="1" applyBorder="1" applyAlignment="1" applyProtection="1">
      <alignment horizontal="center" vertical="center" wrapText="1"/>
      <protection locked="0"/>
    </xf>
    <xf numFmtId="0" fontId="121" fillId="2" borderId="28" xfId="0" applyFont="1" applyFill="1" applyBorder="1" applyAlignment="1" applyProtection="1">
      <alignment horizontal="center" vertical="center" wrapText="1"/>
      <protection locked="0"/>
    </xf>
    <xf numFmtId="0" fontId="121" fillId="2" borderId="25" xfId="0" applyFont="1" applyFill="1" applyBorder="1" applyAlignment="1" applyProtection="1">
      <alignment horizontal="center" vertical="center" wrapText="1"/>
      <protection locked="0"/>
    </xf>
    <xf numFmtId="0" fontId="12" fillId="34" borderId="28" xfId="0" applyFont="1" applyFill="1" applyBorder="1" applyAlignment="1">
      <alignment horizontal="left" vertical="top" wrapText="1"/>
    </xf>
    <xf numFmtId="0" fontId="12" fillId="34" borderId="23" xfId="0" applyFont="1" applyFill="1" applyBorder="1" applyAlignment="1">
      <alignment horizontal="left" vertical="top" wrapText="1"/>
    </xf>
    <xf numFmtId="0" fontId="12" fillId="42" borderId="31" xfId="0" applyFont="1" applyFill="1" applyBorder="1" applyAlignment="1">
      <alignment vertical="top" wrapText="1"/>
    </xf>
    <xf numFmtId="0" fontId="12" fillId="42" borderId="27" xfId="0" applyFont="1" applyFill="1" applyBorder="1" applyAlignment="1">
      <alignment vertical="top" wrapText="1"/>
    </xf>
    <xf numFmtId="0" fontId="12" fillId="42" borderId="30" xfId="0" applyFont="1" applyFill="1" applyBorder="1" applyAlignment="1">
      <alignment vertical="top" wrapText="1"/>
    </xf>
    <xf numFmtId="0" fontId="12" fillId="40" borderId="28" xfId="0" applyFont="1" applyFill="1" applyBorder="1" applyAlignment="1">
      <alignment vertical="top" wrapText="1"/>
    </xf>
    <xf numFmtId="0" fontId="12" fillId="40" borderId="23" xfId="0" applyFont="1" applyFill="1" applyBorder="1" applyAlignment="1">
      <alignment vertical="top" wrapText="1"/>
    </xf>
    <xf numFmtId="0" fontId="12" fillId="40" borderId="25" xfId="0" applyFont="1" applyFill="1" applyBorder="1" applyAlignment="1">
      <alignment vertical="top" wrapText="1"/>
    </xf>
    <xf numFmtId="0" fontId="122" fillId="40" borderId="23" xfId="0" applyFont="1" applyFill="1" applyBorder="1" applyAlignment="1">
      <alignment vertical="top" wrapText="1"/>
    </xf>
    <xf numFmtId="0" fontId="122" fillId="40" borderId="25" xfId="0" applyFont="1" applyFill="1" applyBorder="1" applyAlignment="1">
      <alignment vertical="top" wrapText="1"/>
    </xf>
    <xf numFmtId="0" fontId="121" fillId="34" borderId="0" xfId="0" applyFont="1" applyFill="1" applyAlignment="1">
      <alignment horizontal="center" vertical="center" wrapText="1"/>
    </xf>
    <xf numFmtId="0" fontId="9" fillId="34" borderId="0" xfId="0" applyFont="1" applyFill="1" applyAlignment="1">
      <alignment horizontal="left" vertical="top" wrapText="1"/>
    </xf>
    <xf numFmtId="0" fontId="9" fillId="34" borderId="29" xfId="0" applyFont="1" applyFill="1" applyBorder="1" applyAlignment="1">
      <alignment horizontal="left" vertical="top" wrapText="1"/>
    </xf>
    <xf numFmtId="0" fontId="127" fillId="34" borderId="0" xfId="0" applyFont="1" applyFill="1" applyAlignment="1">
      <alignment horizontal="left" vertical="top" wrapText="1"/>
    </xf>
    <xf numFmtId="0" fontId="121" fillId="42" borderId="16" xfId="0" applyFont="1" applyFill="1" applyBorder="1" applyAlignment="1">
      <alignment horizontal="center" vertical="center" wrapText="1"/>
    </xf>
    <xf numFmtId="0" fontId="121" fillId="42" borderId="24" xfId="0" applyFont="1" applyFill="1" applyBorder="1" applyAlignment="1">
      <alignment horizontal="center" vertical="center" wrapText="1"/>
    </xf>
    <xf numFmtId="0" fontId="122" fillId="42" borderId="28" xfId="0" applyFont="1" applyFill="1" applyBorder="1" applyAlignment="1">
      <alignment vertical="top" wrapText="1"/>
    </xf>
    <xf numFmtId="0" fontId="122" fillId="42" borderId="23" xfId="0" applyFont="1" applyFill="1" applyBorder="1" applyAlignment="1">
      <alignment vertical="top" wrapText="1"/>
    </xf>
    <xf numFmtId="0" fontId="122" fillId="42" borderId="25" xfId="0" applyFont="1" applyFill="1" applyBorder="1" applyAlignment="1">
      <alignment vertical="top" wrapText="1"/>
    </xf>
    <xf numFmtId="0" fontId="122" fillId="42" borderId="31" xfId="0" applyFont="1" applyFill="1" applyBorder="1" applyAlignment="1">
      <alignment vertical="top" wrapText="1"/>
    </xf>
    <xf numFmtId="0" fontId="122" fillId="42" borderId="27" xfId="0" applyFont="1" applyFill="1" applyBorder="1" applyAlignment="1">
      <alignment vertical="top" wrapText="1"/>
    </xf>
    <xf numFmtId="0" fontId="122" fillId="42" borderId="30" xfId="0" applyFont="1" applyFill="1" applyBorder="1" applyAlignment="1">
      <alignment vertical="top" wrapText="1"/>
    </xf>
    <xf numFmtId="0" fontId="12" fillId="34" borderId="23" xfId="0" applyFont="1" applyFill="1" applyBorder="1" applyAlignment="1">
      <alignment vertical="top" wrapText="1"/>
    </xf>
    <xf numFmtId="0" fontId="12" fillId="34" borderId="25" xfId="0" applyFont="1" applyFill="1" applyBorder="1" applyAlignment="1">
      <alignment vertical="top" wrapText="1"/>
    </xf>
    <xf numFmtId="0" fontId="122" fillId="34" borderId="31" xfId="0" applyFont="1" applyFill="1" applyBorder="1" applyAlignment="1">
      <alignment horizontal="left" vertical="top" wrapText="1"/>
    </xf>
    <xf numFmtId="0" fontId="122" fillId="34" borderId="27" xfId="0" applyFont="1" applyFill="1" applyBorder="1" applyAlignment="1">
      <alignment horizontal="left" vertical="top" wrapText="1"/>
    </xf>
    <xf numFmtId="0" fontId="122" fillId="34" borderId="30" xfId="0" applyFont="1" applyFill="1" applyBorder="1" applyAlignment="1">
      <alignment horizontal="left" vertical="top" wrapText="1"/>
    </xf>
    <xf numFmtId="0" fontId="121" fillId="2" borderId="32" xfId="0" applyFont="1" applyFill="1" applyBorder="1" applyAlignment="1" applyProtection="1">
      <alignment horizontal="center" vertical="center" wrapText="1"/>
      <protection locked="0"/>
    </xf>
    <xf numFmtId="0" fontId="121" fillId="2" borderId="33" xfId="0" applyFont="1" applyFill="1" applyBorder="1" applyAlignment="1" applyProtection="1">
      <alignment horizontal="center" vertical="center" wrapText="1"/>
      <protection locked="0"/>
    </xf>
    <xf numFmtId="0" fontId="121" fillId="2" borderId="29" xfId="0" applyFont="1" applyFill="1" applyBorder="1" applyAlignment="1" applyProtection="1">
      <alignment horizontal="center" vertical="center" wrapText="1"/>
      <protection locked="0"/>
    </xf>
    <xf numFmtId="0" fontId="121" fillId="34" borderId="16" xfId="0" applyFont="1" applyFill="1" applyBorder="1" applyAlignment="1">
      <alignment horizontal="center" vertical="center" wrapText="1"/>
    </xf>
    <xf numFmtId="0" fontId="121" fillId="34" borderId="24" xfId="0" applyFont="1" applyFill="1" applyBorder="1" applyAlignment="1">
      <alignment horizontal="center" vertical="center" wrapText="1"/>
    </xf>
    <xf numFmtId="0" fontId="9" fillId="34" borderId="31" xfId="0" applyFont="1" applyFill="1" applyBorder="1" applyAlignment="1">
      <alignment horizontal="left" vertical="top" wrapText="1"/>
    </xf>
    <xf numFmtId="0" fontId="9" fillId="34" borderId="27" xfId="0" applyFont="1" applyFill="1" applyBorder="1" applyAlignment="1">
      <alignment horizontal="left" vertical="top" wrapText="1"/>
    </xf>
    <xf numFmtId="0" fontId="9" fillId="34" borderId="30" xfId="0" applyFont="1" applyFill="1" applyBorder="1" applyAlignment="1">
      <alignment horizontal="left" vertical="top" wrapText="1"/>
    </xf>
    <xf numFmtId="0" fontId="122" fillId="40" borderId="27" xfId="0" applyFont="1" applyFill="1" applyBorder="1" applyAlignment="1">
      <alignment vertical="top" wrapText="1"/>
    </xf>
    <xf numFmtId="0" fontId="122" fillId="40" borderId="30" xfId="0" applyFont="1" applyFill="1" applyBorder="1" applyAlignment="1">
      <alignment vertical="top" wrapText="1"/>
    </xf>
    <xf numFmtId="0" fontId="12" fillId="42" borderId="28" xfId="0" applyFont="1" applyFill="1" applyBorder="1" applyAlignment="1">
      <alignment vertical="top" wrapText="1"/>
    </xf>
    <xf numFmtId="0" fontId="12" fillId="42" borderId="23" xfId="0" applyFont="1" applyFill="1" applyBorder="1" applyAlignment="1">
      <alignment vertical="top" wrapText="1"/>
    </xf>
    <xf numFmtId="0" fontId="12" fillId="42" borderId="25" xfId="0" applyFont="1" applyFill="1" applyBorder="1" applyAlignment="1">
      <alignment vertical="top" wrapText="1"/>
    </xf>
    <xf numFmtId="0" fontId="9" fillId="33" borderId="28" xfId="0" applyFont="1" applyFill="1" applyBorder="1" applyAlignment="1">
      <alignment horizontal="left" vertical="top" wrapText="1"/>
    </xf>
    <xf numFmtId="0" fontId="9" fillId="33" borderId="23"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4" borderId="23" xfId="0" applyFont="1" applyFill="1" applyBorder="1" applyAlignment="1">
      <alignment horizontal="left" vertical="top" wrapText="1"/>
    </xf>
    <xf numFmtId="0" fontId="9" fillId="34" borderId="25" xfId="0" applyFont="1" applyFill="1" applyBorder="1" applyAlignment="1">
      <alignment horizontal="left" vertical="top" wrapText="1"/>
    </xf>
    <xf numFmtId="0" fontId="151" fillId="43" borderId="34" xfId="0" applyFont="1" applyFill="1" applyBorder="1" applyAlignment="1">
      <alignment horizontal="center" vertical="top" wrapText="1"/>
    </xf>
    <xf numFmtId="0" fontId="151" fillId="43" borderId="26" xfId="0" applyFont="1" applyFill="1" applyBorder="1" applyAlignment="1">
      <alignment horizontal="center" vertical="top" wrapText="1"/>
    </xf>
    <xf numFmtId="0" fontId="151" fillId="43" borderId="35" xfId="0" applyFont="1" applyFill="1" applyBorder="1" applyAlignment="1">
      <alignment horizontal="center" vertical="top" wrapText="1"/>
    </xf>
    <xf numFmtId="0" fontId="152" fillId="43" borderId="34" xfId="0" applyFont="1" applyFill="1" applyBorder="1" applyAlignment="1">
      <alignment horizontal="center" vertical="center" wrapText="1"/>
    </xf>
    <xf numFmtId="0" fontId="152" fillId="43" borderId="26" xfId="0" applyFont="1" applyFill="1" applyBorder="1" applyAlignment="1">
      <alignment horizontal="center" vertical="center" wrapText="1"/>
    </xf>
    <xf numFmtId="0" fontId="115" fillId="35" borderId="36" xfId="0" applyFont="1" applyFill="1" applyBorder="1" applyAlignment="1">
      <alignment horizontal="center" vertical="center" wrapText="1"/>
    </xf>
    <xf numFmtId="0" fontId="115" fillId="35" borderId="26" xfId="0" applyFont="1" applyFill="1" applyBorder="1" applyAlignment="1">
      <alignment horizontal="center" vertical="center" wrapText="1"/>
    </xf>
    <xf numFmtId="0" fontId="115" fillId="35" borderId="35"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121" fillId="2" borderId="31" xfId="0" applyFont="1" applyFill="1" applyBorder="1" applyAlignment="1" applyProtection="1">
      <alignment horizontal="left" vertical="top" wrapText="1"/>
      <protection locked="0"/>
    </xf>
    <xf numFmtId="0" fontId="121" fillId="2" borderId="27" xfId="0" applyFont="1" applyFill="1" applyBorder="1" applyAlignment="1" applyProtection="1">
      <alignment horizontal="left" vertical="top" wrapText="1"/>
      <protection locked="0"/>
    </xf>
    <xf numFmtId="0" fontId="121" fillId="2" borderId="30" xfId="0" applyFont="1" applyFill="1" applyBorder="1" applyAlignment="1" applyProtection="1">
      <alignment horizontal="left" vertical="top" wrapText="1"/>
      <protection locked="0"/>
    </xf>
    <xf numFmtId="0" fontId="121" fillId="2" borderId="33" xfId="0" applyFont="1" applyFill="1" applyBorder="1" applyAlignment="1" applyProtection="1">
      <alignment horizontal="left" vertical="top" wrapText="1"/>
      <protection locked="0"/>
    </xf>
    <xf numFmtId="0" fontId="121" fillId="2" borderId="0" xfId="0" applyFont="1" applyFill="1" applyAlignment="1" applyProtection="1">
      <alignment horizontal="left" vertical="top" wrapText="1"/>
      <protection locked="0"/>
    </xf>
    <xf numFmtId="0" fontId="121" fillId="2" borderId="29" xfId="0" applyFont="1" applyFill="1" applyBorder="1" applyAlignment="1" applyProtection="1">
      <alignment horizontal="left" vertical="top" wrapText="1"/>
      <protection locked="0"/>
    </xf>
    <xf numFmtId="0" fontId="121" fillId="2" borderId="28" xfId="0" applyFont="1" applyFill="1" applyBorder="1" applyAlignment="1" applyProtection="1">
      <alignment horizontal="left" vertical="top" wrapText="1"/>
      <protection locked="0"/>
    </xf>
    <xf numFmtId="0" fontId="121" fillId="2" borderId="23" xfId="0" applyFont="1" applyFill="1" applyBorder="1" applyAlignment="1" applyProtection="1">
      <alignment horizontal="left" vertical="top" wrapText="1"/>
      <protection locked="0"/>
    </xf>
    <xf numFmtId="0" fontId="121" fillId="2" borderId="25" xfId="0" applyFont="1" applyFill="1" applyBorder="1" applyAlignment="1" applyProtection="1">
      <alignment horizontal="left" vertical="top" wrapText="1"/>
      <protection locked="0"/>
    </xf>
    <xf numFmtId="0" fontId="121" fillId="33" borderId="30" xfId="0" applyFont="1" applyFill="1" applyBorder="1" applyAlignment="1">
      <alignment horizontal="center" vertical="top"/>
    </xf>
    <xf numFmtId="0" fontId="121" fillId="33" borderId="16" xfId="0" applyFont="1" applyFill="1" applyBorder="1" applyAlignment="1">
      <alignment horizontal="center" vertical="top"/>
    </xf>
    <xf numFmtId="0" fontId="127" fillId="33" borderId="23" xfId="0" applyFont="1" applyFill="1" applyBorder="1" applyAlignment="1">
      <alignment horizontal="center" vertical="top"/>
    </xf>
    <xf numFmtId="0" fontId="127" fillId="33" borderId="25" xfId="0" applyFont="1" applyFill="1" applyBorder="1" applyAlignment="1">
      <alignment horizontal="center" vertical="top"/>
    </xf>
    <xf numFmtId="0" fontId="153" fillId="36" borderId="30" xfId="0" applyFont="1" applyFill="1" applyBorder="1" applyAlignment="1">
      <alignment horizontal="center" vertical="center" wrapText="1"/>
    </xf>
    <xf numFmtId="0" fontId="153" fillId="36" borderId="29" xfId="0" applyFont="1" applyFill="1" applyBorder="1" applyAlignment="1">
      <alignment horizontal="center" vertical="center" wrapText="1"/>
    </xf>
    <xf numFmtId="0" fontId="153" fillId="36" borderId="25" xfId="0" applyFont="1" applyFill="1" applyBorder="1" applyAlignment="1">
      <alignment horizontal="center" vertical="center" wrapText="1"/>
    </xf>
    <xf numFmtId="0" fontId="123" fillId="33" borderId="31" xfId="0" applyFont="1" applyFill="1" applyBorder="1" applyAlignment="1">
      <alignment horizontal="center" vertical="center"/>
    </xf>
    <xf numFmtId="0" fontId="123" fillId="33" borderId="27" xfId="0" applyFont="1" applyFill="1" applyBorder="1" applyAlignment="1">
      <alignment horizontal="center" vertical="center"/>
    </xf>
    <xf numFmtId="0" fontId="123" fillId="33" borderId="30" xfId="0" applyFont="1" applyFill="1" applyBorder="1" applyAlignment="1">
      <alignment horizontal="center" vertical="center"/>
    </xf>
    <xf numFmtId="0" fontId="123" fillId="33" borderId="33" xfId="0" applyFont="1" applyFill="1" applyBorder="1" applyAlignment="1">
      <alignment horizontal="center" vertical="center"/>
    </xf>
    <xf numFmtId="0" fontId="123" fillId="33" borderId="0" xfId="0" applyFont="1" applyFill="1" applyAlignment="1">
      <alignment horizontal="center" vertical="center"/>
    </xf>
    <xf numFmtId="0" fontId="123" fillId="33" borderId="29" xfId="0" applyFont="1" applyFill="1" applyBorder="1" applyAlignment="1">
      <alignment horizontal="center" vertical="center"/>
    </xf>
    <xf numFmtId="0" fontId="123" fillId="33" borderId="28" xfId="0" applyFont="1" applyFill="1" applyBorder="1" applyAlignment="1">
      <alignment horizontal="center" vertical="center"/>
    </xf>
    <xf numFmtId="0" fontId="123" fillId="33" borderId="23" xfId="0" applyFont="1" applyFill="1" applyBorder="1" applyAlignment="1">
      <alignment horizontal="center" vertical="center"/>
    </xf>
    <xf numFmtId="0" fontId="123" fillId="33" borderId="25" xfId="0" applyFont="1" applyFill="1" applyBorder="1" applyAlignment="1">
      <alignment horizontal="center" vertical="center"/>
    </xf>
    <xf numFmtId="0" fontId="153" fillId="36" borderId="16" xfId="0" applyFont="1" applyFill="1" applyBorder="1" applyAlignment="1">
      <alignment horizontal="center" vertical="center" wrapText="1"/>
    </xf>
    <xf numFmtId="0" fontId="153" fillId="36" borderId="32" xfId="0" applyFont="1" applyFill="1" applyBorder="1" applyAlignment="1">
      <alignment horizontal="center" vertical="center" wrapText="1"/>
    </xf>
    <xf numFmtId="0" fontId="153" fillId="36" borderId="37" xfId="0" applyFont="1" applyFill="1" applyBorder="1" applyAlignment="1">
      <alignment horizontal="center" vertical="center" wrapText="1"/>
    </xf>
    <xf numFmtId="8" fontId="121" fillId="33" borderId="31" xfId="0" applyNumberFormat="1" applyFont="1" applyFill="1" applyBorder="1" applyAlignment="1">
      <alignment horizontal="center" vertical="center" wrapText="1"/>
    </xf>
    <xf numFmtId="8" fontId="121" fillId="33" borderId="27" xfId="0" applyNumberFormat="1" applyFont="1" applyFill="1" applyBorder="1" applyAlignment="1">
      <alignment horizontal="center" vertical="center" wrapText="1"/>
    </xf>
    <xf numFmtId="8" fontId="121" fillId="33" borderId="30" xfId="0" applyNumberFormat="1" applyFont="1" applyFill="1" applyBorder="1" applyAlignment="1">
      <alignment horizontal="center" vertical="center" wrapText="1"/>
    </xf>
    <xf numFmtId="0" fontId="129" fillId="44" borderId="31" xfId="0" applyFont="1" applyFill="1" applyBorder="1" applyAlignment="1">
      <alignment horizontal="center" vertical="center" wrapText="1"/>
    </xf>
    <xf numFmtId="0" fontId="129" fillId="44" borderId="30" xfId="0" applyFont="1" applyFill="1" applyBorder="1" applyAlignment="1">
      <alignment horizontal="center" vertical="center" wrapText="1"/>
    </xf>
    <xf numFmtId="0" fontId="129" fillId="44" borderId="28" xfId="0" applyFont="1" applyFill="1" applyBorder="1" applyAlignment="1">
      <alignment horizontal="center" vertical="center" wrapText="1"/>
    </xf>
    <xf numFmtId="0" fontId="129" fillId="44" borderId="25" xfId="0" applyFont="1" applyFill="1" applyBorder="1" applyAlignment="1">
      <alignment horizontal="center" vertical="center" wrapText="1"/>
    </xf>
    <xf numFmtId="44" fontId="121" fillId="33" borderId="11" xfId="0" applyNumberFormat="1" applyFont="1" applyFill="1" applyBorder="1" applyAlignment="1">
      <alignment horizontal="center" vertical="center" wrapText="1"/>
    </xf>
    <xf numFmtId="44" fontId="121" fillId="34" borderId="31" xfId="0" applyNumberFormat="1" applyFont="1" applyFill="1" applyBorder="1" applyAlignment="1">
      <alignment horizontal="center" vertical="center" wrapText="1"/>
    </xf>
    <xf numFmtId="44" fontId="121" fillId="34" borderId="30" xfId="0" applyNumberFormat="1" applyFont="1" applyFill="1" applyBorder="1" applyAlignment="1">
      <alignment horizontal="center" vertical="center" wrapText="1"/>
    </xf>
    <xf numFmtId="44" fontId="121" fillId="34" borderId="28" xfId="0" applyNumberFormat="1" applyFont="1" applyFill="1" applyBorder="1" applyAlignment="1">
      <alignment horizontal="center" vertical="center" wrapText="1"/>
    </xf>
    <xf numFmtId="44" fontId="121" fillId="34" borderId="25" xfId="0" applyNumberFormat="1" applyFont="1" applyFill="1" applyBorder="1" applyAlignment="1">
      <alignment horizontal="center" vertical="center" wrapText="1"/>
    </xf>
    <xf numFmtId="0" fontId="154" fillId="38" borderId="32" xfId="0" applyFont="1" applyFill="1" applyBorder="1" applyAlignment="1">
      <alignment horizontal="center"/>
    </xf>
    <xf numFmtId="0" fontId="10" fillId="33" borderId="33" xfId="0" applyFont="1" applyFill="1" applyBorder="1" applyAlignment="1">
      <alignment horizontal="left" vertical="top" wrapText="1"/>
    </xf>
    <xf numFmtId="0" fontId="10" fillId="33" borderId="0" xfId="0" applyFont="1" applyFill="1" applyAlignment="1">
      <alignment horizontal="left" vertical="top" wrapText="1"/>
    </xf>
    <xf numFmtId="0" fontId="10" fillId="33" borderId="33" xfId="0" applyFont="1" applyFill="1" applyBorder="1" applyAlignment="1">
      <alignment horizontal="center" vertical="top" wrapText="1"/>
    </xf>
    <xf numFmtId="0" fontId="10" fillId="33" borderId="0" xfId="0" applyFont="1" applyFill="1" applyAlignment="1">
      <alignment horizontal="center" vertical="top" wrapText="1"/>
    </xf>
    <xf numFmtId="0" fontId="155" fillId="2" borderId="38" xfId="0" applyFont="1" applyFill="1" applyBorder="1" applyAlignment="1" applyProtection="1">
      <alignment horizontal="center" vertical="center"/>
      <protection locked="0"/>
    </xf>
    <xf numFmtId="0" fontId="155" fillId="2" borderId="39" xfId="0" applyFont="1" applyFill="1" applyBorder="1" applyAlignment="1" applyProtection="1">
      <alignment horizontal="center" vertical="center"/>
      <protection locked="0"/>
    </xf>
    <xf numFmtId="0" fontId="155" fillId="2" borderId="14" xfId="0" applyFont="1" applyFill="1" applyBorder="1" applyAlignment="1" applyProtection="1">
      <alignment horizontal="center" vertical="center"/>
      <protection locked="0"/>
    </xf>
    <xf numFmtId="0" fontId="155" fillId="2" borderId="40" xfId="0" applyFont="1" applyFill="1" applyBorder="1" applyAlignment="1" applyProtection="1">
      <alignment horizontal="center" vertical="center"/>
      <protection locked="0"/>
    </xf>
    <xf numFmtId="0" fontId="12" fillId="35" borderId="18" xfId="0" applyFont="1" applyFill="1" applyBorder="1" applyAlignment="1">
      <alignment horizontal="center" vertical="center" wrapText="1"/>
    </xf>
    <xf numFmtId="0" fontId="12" fillId="35" borderId="19" xfId="0" applyFont="1" applyFill="1" applyBorder="1" applyAlignment="1">
      <alignment horizontal="center" vertical="center" wrapText="1"/>
    </xf>
    <xf numFmtId="0" fontId="132" fillId="39" borderId="20" xfId="0" applyFont="1" applyFill="1" applyBorder="1" applyAlignment="1">
      <alignment horizontal="center" vertical="center" wrapText="1"/>
    </xf>
    <xf numFmtId="0" fontId="132" fillId="39" borderId="41" xfId="0" applyFont="1" applyFill="1" applyBorder="1" applyAlignment="1">
      <alignment horizontal="center" vertical="center" wrapText="1"/>
    </xf>
    <xf numFmtId="0" fontId="132" fillId="45" borderId="20" xfId="0" applyFont="1" applyFill="1" applyBorder="1" applyAlignment="1">
      <alignment horizontal="center" vertical="center" wrapText="1"/>
    </xf>
    <xf numFmtId="0" fontId="132" fillId="45" borderId="21" xfId="0" applyFont="1" applyFill="1" applyBorder="1" applyAlignment="1">
      <alignment horizontal="center" vertical="center" wrapText="1"/>
    </xf>
    <xf numFmtId="0" fontId="132" fillId="45" borderId="41" xfId="0" applyFont="1" applyFill="1" applyBorder="1" applyAlignment="1">
      <alignment horizontal="center" vertical="center" wrapText="1"/>
    </xf>
    <xf numFmtId="0" fontId="156" fillId="38" borderId="16" xfId="0" applyFont="1" applyFill="1" applyBorder="1" applyAlignment="1">
      <alignment vertical="center" textRotation="90"/>
    </xf>
    <xf numFmtId="0" fontId="157" fillId="38" borderId="32" xfId="0" applyFont="1" applyFill="1" applyBorder="1" applyAlignment="1">
      <alignment vertical="center" textRotation="90"/>
    </xf>
    <xf numFmtId="0" fontId="157" fillId="38" borderId="24" xfId="0" applyFont="1" applyFill="1" applyBorder="1" applyAlignment="1">
      <alignment vertical="center" textRotation="90"/>
    </xf>
    <xf numFmtId="0" fontId="6" fillId="33" borderId="27" xfId="0" applyFont="1" applyFill="1" applyBorder="1" applyAlignment="1">
      <alignment horizontal="left" vertical="top" wrapText="1"/>
    </xf>
    <xf numFmtId="0" fontId="118" fillId="33" borderId="27" xfId="0" applyFont="1" applyFill="1" applyBorder="1" applyAlignment="1">
      <alignment horizontal="left" vertical="top" wrapText="1"/>
    </xf>
    <xf numFmtId="0" fontId="12" fillId="40" borderId="31" xfId="0" applyFont="1" applyFill="1" applyBorder="1" applyAlignment="1">
      <alignment horizontal="left" vertical="top" wrapText="1"/>
    </xf>
    <xf numFmtId="0" fontId="12" fillId="40" borderId="27" xfId="0" applyFont="1" applyFill="1" applyBorder="1" applyAlignment="1">
      <alignment horizontal="left" vertical="top" wrapText="1"/>
    </xf>
    <xf numFmtId="0" fontId="12" fillId="40" borderId="30" xfId="0" applyFont="1" applyFill="1" applyBorder="1" applyAlignment="1">
      <alignment horizontal="left" vertical="top" wrapText="1"/>
    </xf>
    <xf numFmtId="0" fontId="158" fillId="33" borderId="13" xfId="0" applyFont="1" applyFill="1" applyBorder="1" applyAlignment="1">
      <alignment horizontal="center" vertical="center" wrapText="1"/>
    </xf>
    <xf numFmtId="0" fontId="158" fillId="33" borderId="0" xfId="0" applyFont="1" applyFill="1" applyAlignment="1">
      <alignment horizontal="center" vertical="center" wrapText="1"/>
    </xf>
    <xf numFmtId="0" fontId="122" fillId="40" borderId="28" xfId="0" applyFont="1" applyFill="1" applyBorder="1" applyAlignment="1">
      <alignment vertical="top" wrapText="1"/>
    </xf>
    <xf numFmtId="0" fontId="122" fillId="34" borderId="27" xfId="0" applyFont="1" applyFill="1" applyBorder="1" applyAlignment="1">
      <alignment vertical="top" wrapText="1"/>
    </xf>
    <xf numFmtId="0" fontId="122" fillId="34" borderId="30" xfId="0" applyFont="1" applyFill="1" applyBorder="1" applyAlignment="1">
      <alignment vertical="top" wrapText="1"/>
    </xf>
    <xf numFmtId="0" fontId="12" fillId="34" borderId="25" xfId="0" applyFont="1" applyFill="1" applyBorder="1" applyAlignment="1">
      <alignment horizontal="left" vertical="top" wrapText="1"/>
    </xf>
    <xf numFmtId="0" fontId="122" fillId="34" borderId="0" xfId="0" applyFont="1" applyFill="1" applyAlignment="1">
      <alignment vertical="top" wrapText="1"/>
    </xf>
    <xf numFmtId="0" fontId="122" fillId="34" borderId="29" xfId="0" applyFont="1" applyFill="1" applyBorder="1" applyAlignment="1">
      <alignment vertical="top" wrapText="1"/>
    </xf>
    <xf numFmtId="44" fontId="121" fillId="33" borderId="20" xfId="0" applyNumberFormat="1" applyFont="1" applyFill="1" applyBorder="1" applyAlignment="1">
      <alignment horizontal="left" vertical="center" wrapText="1"/>
    </xf>
    <xf numFmtId="0" fontId="121" fillId="33" borderId="21" xfId="0" applyFont="1" applyFill="1" applyBorder="1" applyAlignment="1">
      <alignment horizontal="left" vertical="center" wrapText="1"/>
    </xf>
    <xf numFmtId="0" fontId="113" fillId="34" borderId="0" xfId="0" applyFont="1" applyFill="1" applyAlignment="1">
      <alignment horizontal="center" vertical="top" wrapText="1"/>
    </xf>
    <xf numFmtId="0" fontId="120" fillId="46" borderId="17" xfId="0" applyFont="1" applyFill="1" applyBorder="1" applyAlignment="1" applyProtection="1">
      <alignment horizontal="center" vertical="center"/>
      <protection locked="0"/>
    </xf>
    <xf numFmtId="0" fontId="113" fillId="40" borderId="23" xfId="0" applyFont="1" applyFill="1" applyBorder="1" applyAlignment="1" applyProtection="1">
      <alignment horizontal="left"/>
      <protection locked="0"/>
    </xf>
    <xf numFmtId="49" fontId="113" fillId="40" borderId="28" xfId="0" applyNumberFormat="1" applyFont="1" applyFill="1" applyBorder="1" applyAlignment="1" applyProtection="1">
      <alignment horizontal="left"/>
      <protection locked="0"/>
    </xf>
    <xf numFmtId="49" fontId="113" fillId="40" borderId="23" xfId="0" applyNumberFormat="1" applyFont="1" applyFill="1" applyBorder="1" applyAlignment="1" applyProtection="1">
      <alignment horizontal="left"/>
      <protection locked="0"/>
    </xf>
    <xf numFmtId="0" fontId="26" fillId="34" borderId="0" xfId="0" applyFont="1" applyFill="1" applyAlignment="1">
      <alignment horizontal="left"/>
    </xf>
    <xf numFmtId="0" fontId="15" fillId="40" borderId="11" xfId="0" applyFont="1" applyFill="1" applyBorder="1" applyAlignment="1" applyProtection="1">
      <alignment horizontal="left"/>
      <protection locked="0"/>
    </xf>
    <xf numFmtId="0" fontId="113" fillId="2" borderId="26" xfId="0" applyFont="1" applyFill="1" applyBorder="1" applyAlignment="1" applyProtection="1">
      <alignment horizontal="left"/>
      <protection locked="0"/>
    </xf>
    <xf numFmtId="0" fontId="116" fillId="33" borderId="33" xfId="0" applyFont="1" applyFill="1" applyBorder="1" applyAlignment="1">
      <alignment horizontal="left" vertical="top" wrapText="1"/>
    </xf>
    <xf numFmtId="0" fontId="116" fillId="33" borderId="0" xfId="0" applyFont="1" applyFill="1" applyAlignment="1">
      <alignment horizontal="left" vertical="top" wrapText="1"/>
    </xf>
    <xf numFmtId="0" fontId="5" fillId="34" borderId="0" xfId="0" applyFont="1" applyFill="1" applyAlignment="1">
      <alignment horizontal="left"/>
    </xf>
    <xf numFmtId="0" fontId="138" fillId="33" borderId="0" xfId="0" applyFont="1" applyFill="1" applyAlignment="1">
      <alignment horizontal="left" vertical="top"/>
    </xf>
    <xf numFmtId="0" fontId="113" fillId="0" borderId="0" xfId="0" applyFont="1" applyAlignment="1">
      <alignment horizontal="left"/>
    </xf>
    <xf numFmtId="0" fontId="113" fillId="40" borderId="26" xfId="0" applyFont="1" applyFill="1" applyBorder="1" applyAlignment="1" applyProtection="1">
      <alignment horizontal="left"/>
      <protection locked="0"/>
    </xf>
    <xf numFmtId="0" fontId="113" fillId="34" borderId="0" xfId="0" applyFont="1" applyFill="1" applyAlignment="1">
      <alignment horizontal="left"/>
    </xf>
    <xf numFmtId="0" fontId="113" fillId="2" borderId="26" xfId="0" applyFont="1" applyFill="1" applyBorder="1" applyAlignment="1" applyProtection="1">
      <alignment horizontal="center" vertical="top"/>
      <protection locked="0"/>
    </xf>
    <xf numFmtId="0" fontId="5" fillId="34" borderId="0" xfId="0" applyFont="1" applyFill="1" applyAlignment="1">
      <alignment horizontal="center" vertical="center"/>
    </xf>
    <xf numFmtId="0" fontId="115" fillId="34" borderId="0" xfId="0" applyFont="1" applyFill="1" applyAlignment="1">
      <alignment horizontal="center"/>
    </xf>
    <xf numFmtId="164" fontId="113" fillId="2" borderId="23" xfId="0" applyNumberFormat="1" applyFont="1" applyFill="1" applyBorder="1" applyAlignment="1" applyProtection="1">
      <alignment horizontal="center" vertical="top"/>
      <protection locked="0"/>
    </xf>
    <xf numFmtId="0" fontId="159" fillId="47" borderId="0" xfId="0" applyFont="1" applyFill="1" applyAlignment="1">
      <alignment horizontal="center" vertical="center" wrapText="1"/>
    </xf>
    <xf numFmtId="0" fontId="160" fillId="33" borderId="0" xfId="0" applyFont="1" applyFill="1" applyAlignment="1">
      <alignment horizontal="center" vertical="center" wrapText="1"/>
    </xf>
    <xf numFmtId="0" fontId="161" fillId="33" borderId="13" xfId="0" applyFont="1" applyFill="1" applyBorder="1" applyAlignment="1">
      <alignment horizontal="center" vertical="top" wrapText="1"/>
    </xf>
    <xf numFmtId="0" fontId="161" fillId="33" borderId="0" xfId="0" applyFont="1" applyFill="1" applyAlignment="1">
      <alignment horizontal="center" vertical="top" wrapText="1"/>
    </xf>
    <xf numFmtId="164" fontId="113" fillId="40" borderId="26" xfId="0" applyNumberFormat="1" applyFont="1" applyFill="1" applyBorder="1" applyAlignment="1" applyProtection="1">
      <alignment horizontal="left"/>
      <protection locked="0"/>
    </xf>
    <xf numFmtId="0" fontId="113" fillId="2" borderId="23" xfId="0" applyFont="1" applyFill="1" applyBorder="1" applyAlignment="1" applyProtection="1">
      <alignment horizontal="left"/>
      <protection locked="0"/>
    </xf>
    <xf numFmtId="0" fontId="113" fillId="2" borderId="0" xfId="0" applyFont="1" applyFill="1" applyAlignment="1" applyProtection="1">
      <alignment horizontal="center" wrapText="1"/>
      <protection locked="0"/>
    </xf>
    <xf numFmtId="0" fontId="122" fillId="35" borderId="20" xfId="0" applyFont="1" applyFill="1" applyBorder="1" applyAlignment="1">
      <alignment horizontal="center" vertical="center" wrapText="1"/>
    </xf>
    <xf numFmtId="0" fontId="132" fillId="35" borderId="21" xfId="0" applyFont="1" applyFill="1" applyBorder="1" applyAlignment="1">
      <alignment horizontal="center" vertical="center" wrapText="1"/>
    </xf>
    <xf numFmtId="0" fontId="132" fillId="35" borderId="41" xfId="0" applyFont="1" applyFill="1" applyBorder="1" applyAlignment="1">
      <alignment horizontal="center" vertical="center" wrapText="1"/>
    </xf>
    <xf numFmtId="0" fontId="12" fillId="35" borderId="20" xfId="0" applyFont="1" applyFill="1" applyBorder="1" applyAlignment="1">
      <alignment horizontal="center" vertical="center" wrapText="1"/>
    </xf>
    <xf numFmtId="0" fontId="121" fillId="2" borderId="42" xfId="0" applyFont="1" applyFill="1" applyBorder="1" applyAlignment="1" applyProtection="1">
      <alignment horizontal="center" vertical="center" wrapText="1"/>
      <protection locked="0"/>
    </xf>
    <xf numFmtId="0" fontId="121" fillId="2" borderId="19" xfId="0" applyFont="1" applyFill="1" applyBorder="1" applyAlignment="1" applyProtection="1">
      <alignment horizontal="center" vertical="center" wrapText="1"/>
      <protection locked="0"/>
    </xf>
    <xf numFmtId="0" fontId="121" fillId="2" borderId="43" xfId="0" applyFont="1" applyFill="1" applyBorder="1" applyAlignment="1" applyProtection="1">
      <alignment horizontal="center" vertical="center" wrapText="1"/>
      <protection locked="0"/>
    </xf>
    <xf numFmtId="0" fontId="121" fillId="2" borderId="44" xfId="0" applyFont="1" applyFill="1" applyBorder="1" applyAlignment="1" applyProtection="1">
      <alignment horizontal="center" vertical="center" wrapText="1"/>
      <protection locked="0"/>
    </xf>
    <xf numFmtId="0" fontId="162" fillId="20" borderId="16" xfId="0" applyFont="1" applyFill="1" applyBorder="1" applyAlignment="1">
      <alignment horizontal="center" vertical="center" wrapText="1"/>
    </xf>
    <xf numFmtId="0" fontId="162" fillId="20" borderId="24" xfId="0" applyFont="1" applyFill="1" applyBorder="1" applyAlignment="1">
      <alignment horizontal="center" vertical="center" wrapText="1"/>
    </xf>
    <xf numFmtId="0" fontId="121" fillId="33" borderId="42" xfId="0" applyFont="1" applyFill="1" applyBorder="1" applyAlignment="1">
      <alignment horizontal="center" vertical="center" wrapText="1"/>
    </xf>
    <xf numFmtId="0" fontId="121" fillId="33" borderId="18" xfId="0" applyFont="1" applyFill="1" applyBorder="1" applyAlignment="1">
      <alignment horizontal="center" vertical="center" wrapText="1"/>
    </xf>
    <xf numFmtId="0" fontId="121" fillId="33" borderId="19" xfId="0" applyFont="1" applyFill="1" applyBorder="1" applyAlignment="1">
      <alignment horizontal="center" vertical="center" wrapText="1"/>
    </xf>
    <xf numFmtId="0" fontId="121" fillId="33" borderId="43" xfId="0" applyFont="1" applyFill="1" applyBorder="1" applyAlignment="1">
      <alignment horizontal="center" vertical="center" wrapText="1"/>
    </xf>
    <xf numFmtId="0" fontId="121" fillId="33" borderId="45" xfId="0" applyFont="1" applyFill="1" applyBorder="1" applyAlignment="1">
      <alignment horizontal="center" vertical="center" wrapText="1"/>
    </xf>
    <xf numFmtId="0" fontId="121" fillId="33" borderId="44" xfId="0" applyFont="1" applyFill="1" applyBorder="1" applyAlignment="1">
      <alignment horizontal="center" vertical="center" wrapText="1"/>
    </xf>
    <xf numFmtId="0" fontId="121" fillId="33" borderId="46" xfId="0" applyFont="1" applyFill="1" applyBorder="1" applyAlignment="1">
      <alignment horizontal="center" vertical="center" wrapText="1"/>
    </xf>
    <xf numFmtId="0" fontId="121" fillId="33" borderId="47" xfId="0" applyFont="1" applyFill="1" applyBorder="1" applyAlignment="1">
      <alignment horizontal="center" vertical="center" wrapText="1"/>
    </xf>
    <xf numFmtId="0" fontId="118" fillId="33" borderId="30" xfId="0" applyFont="1" applyFill="1" applyBorder="1" applyAlignment="1">
      <alignment horizontal="left" vertical="top" wrapText="1"/>
    </xf>
    <xf numFmtId="0" fontId="160" fillId="33" borderId="0" xfId="0" applyFont="1" applyFill="1" applyAlignment="1">
      <alignment horizontal="center" vertical="top" wrapText="1"/>
    </xf>
    <xf numFmtId="0" fontId="160" fillId="33" borderId="48" xfId="0" applyFont="1" applyFill="1" applyBorder="1" applyAlignment="1">
      <alignment horizontal="center" vertical="top" wrapText="1"/>
    </xf>
    <xf numFmtId="0" fontId="5" fillId="34" borderId="0" xfId="0" applyFont="1" applyFill="1" applyAlignment="1">
      <alignment horizontal="left" vertical="top" wrapText="1"/>
    </xf>
    <xf numFmtId="0" fontId="121" fillId="2" borderId="49" xfId="0" applyFont="1" applyFill="1" applyBorder="1" applyAlignment="1" applyProtection="1">
      <alignment horizontal="center" vertical="center" wrapText="1"/>
      <protection locked="0"/>
    </xf>
    <xf numFmtId="0" fontId="121" fillId="2" borderId="50" xfId="0" applyFont="1" applyFill="1" applyBorder="1" applyAlignment="1" applyProtection="1">
      <alignment horizontal="center" vertical="center" wrapText="1"/>
      <protection locked="0"/>
    </xf>
    <xf numFmtId="0" fontId="121" fillId="33" borderId="49" xfId="0" applyFont="1" applyFill="1" applyBorder="1" applyAlignment="1">
      <alignment horizontal="center" vertical="center" wrapText="1"/>
    </xf>
    <xf numFmtId="0" fontId="121" fillId="33" borderId="0" xfId="0" applyFont="1" applyFill="1" applyAlignment="1">
      <alignment horizontal="center" vertical="center" wrapText="1"/>
    </xf>
    <xf numFmtId="0" fontId="121" fillId="33" borderId="50" xfId="0" applyFont="1" applyFill="1" applyBorder="1" applyAlignment="1">
      <alignment horizontal="center" vertical="center" wrapText="1"/>
    </xf>
    <xf numFmtId="0" fontId="121" fillId="33" borderId="51" xfId="0" applyFont="1" applyFill="1" applyBorder="1" applyAlignment="1">
      <alignment horizontal="center" vertical="center" wrapText="1"/>
    </xf>
    <xf numFmtId="44" fontId="121" fillId="33" borderId="42" xfId="44" applyFont="1" applyFill="1" applyBorder="1" applyAlignment="1">
      <alignment horizontal="center" vertical="center" wrapText="1"/>
    </xf>
    <xf numFmtId="44" fontId="121" fillId="33" borderId="18" xfId="44" applyFont="1" applyFill="1" applyBorder="1" applyAlignment="1">
      <alignment horizontal="center" vertical="center" wrapText="1"/>
    </xf>
    <xf numFmtId="44" fontId="121" fillId="33" borderId="19" xfId="44" applyFont="1" applyFill="1" applyBorder="1" applyAlignment="1">
      <alignment horizontal="center" vertical="center" wrapText="1"/>
    </xf>
    <xf numFmtId="44" fontId="121" fillId="33" borderId="43" xfId="44" applyFont="1" applyFill="1" applyBorder="1" applyAlignment="1">
      <alignment horizontal="center" vertical="center" wrapText="1"/>
    </xf>
    <xf numFmtId="44" fontId="121" fillId="33" borderId="45" xfId="44" applyFont="1" applyFill="1" applyBorder="1" applyAlignment="1">
      <alignment horizontal="center" vertical="center" wrapText="1"/>
    </xf>
    <xf numFmtId="44" fontId="121" fillId="33" borderId="44" xfId="44" applyFont="1" applyFill="1" applyBorder="1" applyAlignment="1">
      <alignment horizontal="center" vertical="center" wrapText="1"/>
    </xf>
    <xf numFmtId="44" fontId="121" fillId="33" borderId="42" xfId="0" applyNumberFormat="1" applyFont="1" applyFill="1" applyBorder="1" applyAlignment="1">
      <alignment horizontal="center" vertical="center" wrapText="1"/>
    </xf>
    <xf numFmtId="44" fontId="121" fillId="33" borderId="19" xfId="0" applyNumberFormat="1" applyFont="1" applyFill="1" applyBorder="1" applyAlignment="1">
      <alignment horizontal="center" vertical="center" wrapText="1"/>
    </xf>
    <xf numFmtId="44" fontId="121" fillId="33" borderId="43" xfId="0" applyNumberFormat="1" applyFont="1" applyFill="1" applyBorder="1" applyAlignment="1">
      <alignment horizontal="center" vertical="center" wrapText="1"/>
    </xf>
    <xf numFmtId="44" fontId="121" fillId="33" borderId="44" xfId="0" applyNumberFormat="1" applyFont="1" applyFill="1" applyBorder="1" applyAlignment="1">
      <alignment horizontal="center" vertical="center" wrapText="1"/>
    </xf>
    <xf numFmtId="0" fontId="121" fillId="33" borderId="16" xfId="0" applyFont="1" applyFill="1" applyBorder="1" applyAlignment="1">
      <alignment horizontal="center" vertical="center" wrapText="1"/>
    </xf>
    <xf numFmtId="0" fontId="121" fillId="33" borderId="24" xfId="0" applyFont="1" applyFill="1" applyBorder="1" applyAlignment="1">
      <alignment horizontal="center" vertical="center" wrapText="1"/>
    </xf>
    <xf numFmtId="0" fontId="121" fillId="34" borderId="45" xfId="0" applyFont="1" applyFill="1" applyBorder="1" applyAlignment="1">
      <alignment horizontal="center" vertical="center" wrapText="1"/>
    </xf>
    <xf numFmtId="0" fontId="0" fillId="33" borderId="0" xfId="0" applyFill="1" applyAlignment="1">
      <alignment horizontal="left" vertical="top" wrapText="1"/>
    </xf>
    <xf numFmtId="0" fontId="162" fillId="48" borderId="16" xfId="0" applyFont="1" applyFill="1" applyBorder="1" applyAlignment="1">
      <alignment horizontal="center" vertical="center" wrapText="1"/>
    </xf>
    <xf numFmtId="0" fontId="162" fillId="48" borderId="24" xfId="0" applyFont="1" applyFill="1" applyBorder="1" applyAlignment="1">
      <alignment horizontal="center" vertical="center" wrapText="1"/>
    </xf>
    <xf numFmtId="0" fontId="121" fillId="33" borderId="52" xfId="0" applyFont="1" applyFill="1" applyBorder="1" applyAlignment="1">
      <alignment horizontal="center" vertical="center" wrapText="1"/>
    </xf>
    <xf numFmtId="0" fontId="121" fillId="33" borderId="33" xfId="0" applyFont="1" applyFill="1" applyBorder="1" applyAlignment="1">
      <alignment horizontal="center" vertical="center" wrapText="1"/>
    </xf>
    <xf numFmtId="0" fontId="163" fillId="44" borderId="18" xfId="0" applyFont="1" applyFill="1" applyBorder="1" applyAlignment="1">
      <alignment horizontal="left" vertical="top" wrapText="1"/>
    </xf>
    <xf numFmtId="0" fontId="163" fillId="44" borderId="19" xfId="0" applyFont="1" applyFill="1" applyBorder="1" applyAlignment="1">
      <alignment horizontal="left" vertical="top" wrapText="1"/>
    </xf>
    <xf numFmtId="0" fontId="121" fillId="33" borderId="20" xfId="0" applyFont="1" applyFill="1" applyBorder="1" applyAlignment="1">
      <alignment horizontal="center" vertical="center" wrapText="1"/>
    </xf>
    <xf numFmtId="0" fontId="121" fillId="33" borderId="21" xfId="0" applyFont="1" applyFill="1" applyBorder="1" applyAlignment="1">
      <alignment horizontal="center" vertical="center" wrapText="1"/>
    </xf>
    <xf numFmtId="0" fontId="12" fillId="40" borderId="28" xfId="0" applyFont="1" applyFill="1" applyBorder="1" applyAlignment="1">
      <alignment horizontal="left" vertical="top" wrapText="1"/>
    </xf>
    <xf numFmtId="0" fontId="12" fillId="40" borderId="23" xfId="0" applyFont="1" applyFill="1" applyBorder="1" applyAlignment="1">
      <alignment horizontal="left" vertical="top" wrapText="1"/>
    </xf>
    <xf numFmtId="0" fontId="12" fillId="34" borderId="31" xfId="0" applyFont="1" applyFill="1" applyBorder="1" applyAlignment="1">
      <alignment vertical="top" wrapText="1"/>
    </xf>
    <xf numFmtId="0" fontId="12" fillId="34" borderId="28" xfId="0" applyFont="1" applyFill="1" applyBorder="1" applyAlignment="1">
      <alignment vertical="top" wrapText="1"/>
    </xf>
    <xf numFmtId="49" fontId="113" fillId="3" borderId="23" xfId="0" applyNumberFormat="1" applyFont="1" applyFill="1" applyBorder="1" applyAlignment="1" applyProtection="1">
      <alignment horizontal="left"/>
      <protection locked="0"/>
    </xf>
    <xf numFmtId="0" fontId="164" fillId="2" borderId="0" xfId="0" applyFont="1" applyFill="1" applyAlignment="1">
      <alignment horizontal="center" vertical="top"/>
    </xf>
    <xf numFmtId="0" fontId="12" fillId="40" borderId="25" xfId="0" applyFont="1" applyFill="1" applyBorder="1" applyAlignment="1">
      <alignment horizontal="left" vertical="top" wrapText="1"/>
    </xf>
    <xf numFmtId="0" fontId="6" fillId="33" borderId="18" xfId="0" applyFont="1" applyFill="1" applyBorder="1" applyAlignment="1">
      <alignment horizontal="left" vertical="top" wrapText="1"/>
    </xf>
    <xf numFmtId="0" fontId="118" fillId="33" borderId="18" xfId="0" applyFont="1" applyFill="1" applyBorder="1" applyAlignment="1">
      <alignment horizontal="left" vertical="top" wrapText="1"/>
    </xf>
    <xf numFmtId="0" fontId="12" fillId="34" borderId="33" xfId="0" applyFont="1" applyFill="1" applyBorder="1" applyAlignment="1">
      <alignment horizontal="left" vertical="top" wrapText="1"/>
    </xf>
    <xf numFmtId="0" fontId="12" fillId="34" borderId="0" xfId="0" applyFont="1" applyFill="1" applyAlignment="1">
      <alignment horizontal="left" vertical="top" wrapText="1"/>
    </xf>
    <xf numFmtId="0" fontId="12" fillId="34" borderId="29" xfId="0" applyFont="1" applyFill="1" applyBorder="1" applyAlignment="1">
      <alignment horizontal="left" vertical="top" wrapText="1"/>
    </xf>
    <xf numFmtId="0" fontId="12" fillId="40" borderId="0" xfId="0" applyFont="1" applyFill="1" applyAlignment="1">
      <alignment vertical="top" wrapText="1"/>
    </xf>
    <xf numFmtId="0" fontId="12" fillId="40" borderId="29" xfId="0" applyFont="1" applyFill="1" applyBorder="1" applyAlignment="1">
      <alignment vertical="top" wrapText="1"/>
    </xf>
    <xf numFmtId="0" fontId="121" fillId="33" borderId="31" xfId="0" applyFont="1" applyFill="1" applyBorder="1" applyAlignment="1">
      <alignment horizontal="center" vertical="center" wrapText="1"/>
    </xf>
    <xf numFmtId="0" fontId="121" fillId="33" borderId="27" xfId="0" applyFont="1" applyFill="1" applyBorder="1" applyAlignment="1">
      <alignment horizontal="center" vertical="center" wrapText="1"/>
    </xf>
    <xf numFmtId="0" fontId="121" fillId="33" borderId="30" xfId="0" applyFont="1" applyFill="1" applyBorder="1" applyAlignment="1">
      <alignment horizontal="center" vertical="center" wrapText="1"/>
    </xf>
    <xf numFmtId="0" fontId="121" fillId="33" borderId="28" xfId="0" applyFont="1" applyFill="1" applyBorder="1" applyAlignment="1">
      <alignment horizontal="center" vertical="center" wrapText="1"/>
    </xf>
    <xf numFmtId="0" fontId="121" fillId="33" borderId="23" xfId="0" applyFont="1" applyFill="1" applyBorder="1" applyAlignment="1">
      <alignment horizontal="center" vertical="center" wrapText="1"/>
    </xf>
    <xf numFmtId="0" fontId="121" fillId="33" borderId="25" xfId="0" applyFont="1" applyFill="1" applyBorder="1" applyAlignment="1">
      <alignment horizontal="center" vertical="center" wrapText="1"/>
    </xf>
    <xf numFmtId="0" fontId="122" fillId="34" borderId="28" xfId="0" applyFont="1" applyFill="1" applyBorder="1" applyAlignment="1">
      <alignment vertical="top" wrapText="1"/>
    </xf>
    <xf numFmtId="0" fontId="122" fillId="34" borderId="23" xfId="0" applyFont="1" applyFill="1" applyBorder="1" applyAlignment="1">
      <alignment vertical="top" wrapText="1"/>
    </xf>
    <xf numFmtId="0" fontId="122" fillId="34" borderId="25" xfId="0" applyFont="1" applyFill="1" applyBorder="1" applyAlignment="1">
      <alignment vertical="top" wrapText="1"/>
    </xf>
    <xf numFmtId="0" fontId="122" fillId="40" borderId="31" xfId="0" applyFont="1" applyFill="1" applyBorder="1" applyAlignment="1">
      <alignment vertical="top" wrapText="1"/>
    </xf>
    <xf numFmtId="0" fontId="127" fillId="33" borderId="28" xfId="0" applyFont="1" applyFill="1" applyBorder="1" applyAlignment="1">
      <alignment horizontal="left" vertical="top" wrapText="1"/>
    </xf>
    <xf numFmtId="0" fontId="127" fillId="33" borderId="23" xfId="0" applyFont="1" applyFill="1" applyBorder="1" applyAlignment="1">
      <alignment horizontal="left" vertical="top" wrapText="1"/>
    </xf>
    <xf numFmtId="0" fontId="127" fillId="33" borderId="25" xfId="0" applyFont="1" applyFill="1" applyBorder="1" applyAlignment="1">
      <alignment horizontal="left" vertical="top" wrapText="1"/>
    </xf>
    <xf numFmtId="0" fontId="139" fillId="49" borderId="26" xfId="0" applyFont="1" applyFill="1" applyBorder="1" applyAlignment="1">
      <alignment horizontal="center" vertical="top" wrapText="1"/>
    </xf>
    <xf numFmtId="0" fontId="139" fillId="49" borderId="35" xfId="0" applyFont="1" applyFill="1" applyBorder="1" applyAlignment="1">
      <alignment horizontal="center" vertical="top" wrapText="1"/>
    </xf>
    <xf numFmtId="0" fontId="127" fillId="34" borderId="33" xfId="0" applyFont="1" applyFill="1" applyBorder="1" applyAlignment="1">
      <alignment horizontal="left" vertical="top" wrapText="1"/>
    </xf>
    <xf numFmtId="0" fontId="127" fillId="34" borderId="29" xfId="0" applyFont="1" applyFill="1" applyBorder="1" applyAlignment="1">
      <alignment horizontal="left" vertical="top" wrapText="1"/>
    </xf>
    <xf numFmtId="0" fontId="127" fillId="33" borderId="33" xfId="0" applyFont="1" applyFill="1" applyBorder="1" applyAlignment="1">
      <alignment horizontal="left" vertical="top" wrapText="1"/>
    </xf>
    <xf numFmtId="0" fontId="127" fillId="33" borderId="0" xfId="0" applyFont="1" applyFill="1" applyAlignment="1">
      <alignment horizontal="left" vertical="top" wrapText="1"/>
    </xf>
    <xf numFmtId="0" fontId="127" fillId="33" borderId="29" xfId="0" applyFont="1" applyFill="1" applyBorder="1" applyAlignment="1">
      <alignment horizontal="left" vertical="top" wrapText="1"/>
    </xf>
    <xf numFmtId="0" fontId="9" fillId="33" borderId="33" xfId="0" applyFont="1" applyFill="1" applyBorder="1" applyAlignment="1">
      <alignment horizontal="left" vertical="top" wrapText="1"/>
    </xf>
    <xf numFmtId="0" fontId="9" fillId="33" borderId="0" xfId="0" applyFont="1" applyFill="1" applyAlignment="1">
      <alignment horizontal="left" vertical="top" wrapText="1"/>
    </xf>
    <xf numFmtId="0" fontId="9" fillId="33" borderId="29" xfId="0" applyFont="1" applyFill="1" applyBorder="1" applyAlignment="1">
      <alignment horizontal="left" vertical="top" wrapText="1"/>
    </xf>
    <xf numFmtId="0" fontId="9" fillId="33" borderId="31" xfId="0" applyFont="1" applyFill="1" applyBorder="1" applyAlignment="1">
      <alignment horizontal="left" vertical="top" wrapText="1"/>
    </xf>
    <xf numFmtId="0" fontId="9" fillId="33" borderId="27" xfId="0" applyFont="1" applyFill="1" applyBorder="1" applyAlignment="1">
      <alignment horizontal="left" vertical="top" wrapText="1"/>
    </xf>
    <xf numFmtId="0" fontId="9" fillId="33" borderId="30" xfId="0" applyFont="1" applyFill="1" applyBorder="1" applyAlignment="1">
      <alignment horizontal="left" vertical="top" wrapText="1"/>
    </xf>
    <xf numFmtId="0" fontId="127" fillId="33" borderId="31" xfId="0" applyFont="1" applyFill="1" applyBorder="1" applyAlignment="1">
      <alignment horizontal="left" vertical="top" wrapText="1"/>
    </xf>
    <xf numFmtId="0" fontId="127" fillId="33" borderId="27" xfId="0" applyFont="1" applyFill="1" applyBorder="1" applyAlignment="1">
      <alignment horizontal="left" vertical="top" wrapText="1"/>
    </xf>
    <xf numFmtId="0" fontId="127" fillId="33" borderId="30" xfId="0" applyFont="1" applyFill="1" applyBorder="1" applyAlignment="1">
      <alignment horizontal="left" vertical="top" wrapText="1"/>
    </xf>
    <xf numFmtId="0" fontId="9" fillId="34" borderId="28" xfId="0" applyFont="1" applyFill="1" applyBorder="1" applyAlignment="1">
      <alignment horizontal="left" vertical="top" wrapText="1"/>
    </xf>
    <xf numFmtId="0" fontId="122" fillId="34" borderId="0" xfId="0" applyFont="1" applyFill="1" applyAlignment="1">
      <alignment horizontal="center" vertical="center" wrapText="1"/>
    </xf>
    <xf numFmtId="44" fontId="121" fillId="33" borderId="31" xfId="46" applyFont="1" applyFill="1" applyBorder="1" applyAlignment="1" applyProtection="1">
      <alignment horizontal="center" vertical="center" wrapText="1"/>
      <protection/>
    </xf>
    <xf numFmtId="44" fontId="121" fillId="33" borderId="30" xfId="46" applyFont="1" applyFill="1" applyBorder="1" applyAlignment="1" applyProtection="1">
      <alignment horizontal="center" vertical="center" wrapText="1"/>
      <protection/>
    </xf>
    <xf numFmtId="44" fontId="121" fillId="33" borderId="28" xfId="46" applyFont="1" applyFill="1" applyBorder="1" applyAlignment="1" applyProtection="1">
      <alignment horizontal="center" vertical="center" wrapText="1"/>
      <protection/>
    </xf>
    <xf numFmtId="44" fontId="121" fillId="33" borderId="25" xfId="46" applyFont="1" applyFill="1" applyBorder="1" applyAlignment="1" applyProtection="1">
      <alignment horizontal="center" vertical="center" wrapText="1"/>
      <protection/>
    </xf>
    <xf numFmtId="44" fontId="121" fillId="33" borderId="31" xfId="0" applyNumberFormat="1" applyFont="1" applyFill="1" applyBorder="1" applyAlignment="1">
      <alignment horizontal="center" vertical="center" wrapText="1"/>
    </xf>
    <xf numFmtId="44" fontId="121" fillId="33" borderId="27" xfId="0" applyNumberFormat="1" applyFont="1" applyFill="1" applyBorder="1" applyAlignment="1">
      <alignment horizontal="center" vertical="center" wrapText="1"/>
    </xf>
    <xf numFmtId="44" fontId="121" fillId="33" borderId="30" xfId="0" applyNumberFormat="1" applyFont="1" applyFill="1" applyBorder="1" applyAlignment="1">
      <alignment horizontal="center" vertical="center" wrapText="1"/>
    </xf>
    <xf numFmtId="44" fontId="121" fillId="33" borderId="28" xfId="0" applyNumberFormat="1" applyFont="1" applyFill="1" applyBorder="1" applyAlignment="1">
      <alignment horizontal="center" vertical="center" wrapText="1"/>
    </xf>
    <xf numFmtId="44" fontId="121" fillId="33" borderId="23" xfId="0" applyNumberFormat="1" applyFont="1" applyFill="1" applyBorder="1" applyAlignment="1">
      <alignment horizontal="center" vertical="center" wrapText="1"/>
    </xf>
    <xf numFmtId="44" fontId="121" fillId="33" borderId="25" xfId="0" applyNumberFormat="1" applyFont="1" applyFill="1" applyBorder="1" applyAlignment="1">
      <alignment horizontal="center" vertical="center" wrapText="1"/>
    </xf>
    <xf numFmtId="0" fontId="115" fillId="34" borderId="0" xfId="0" applyFont="1" applyFill="1" applyAlignment="1">
      <alignment horizontal="center" vertical="top" wrapText="1"/>
    </xf>
    <xf numFmtId="0" fontId="115" fillId="34" borderId="48" xfId="0" applyFont="1" applyFill="1" applyBorder="1" applyAlignment="1">
      <alignment horizontal="center" vertical="top" wrapText="1"/>
    </xf>
    <xf numFmtId="0" fontId="116" fillId="37" borderId="14" xfId="0" applyFont="1" applyFill="1" applyBorder="1" applyAlignment="1">
      <alignment horizontal="center" vertical="top" wrapText="1"/>
    </xf>
    <xf numFmtId="0" fontId="116" fillId="37" borderId="15" xfId="0" applyFont="1" applyFill="1" applyBorder="1" applyAlignment="1">
      <alignment horizontal="center" vertical="top" wrapText="1"/>
    </xf>
    <xf numFmtId="0" fontId="116" fillId="37" borderId="40" xfId="0" applyFont="1" applyFill="1" applyBorder="1" applyAlignment="1">
      <alignment horizontal="center" vertical="top" wrapText="1"/>
    </xf>
    <xf numFmtId="0" fontId="116" fillId="34" borderId="38" xfId="0" applyFont="1" applyFill="1" applyBorder="1" applyAlignment="1">
      <alignment horizontal="center" vertical="center" wrapText="1"/>
    </xf>
    <xf numFmtId="0" fontId="116" fillId="34" borderId="53" xfId="0" applyFont="1" applyFill="1" applyBorder="1" applyAlignment="1">
      <alignment horizontal="center" vertical="center" wrapText="1"/>
    </xf>
    <xf numFmtId="0" fontId="116" fillId="34" borderId="39" xfId="0" applyFont="1" applyFill="1" applyBorder="1" applyAlignment="1">
      <alignment horizontal="center" vertical="center" wrapText="1"/>
    </xf>
    <xf numFmtId="44" fontId="121" fillId="34" borderId="0" xfId="0" applyNumberFormat="1" applyFont="1" applyFill="1" applyAlignment="1">
      <alignment horizontal="center" vertical="center" wrapText="1"/>
    </xf>
    <xf numFmtId="0" fontId="123" fillId="34" borderId="38" xfId="0" applyFont="1" applyFill="1" applyBorder="1" applyAlignment="1">
      <alignment horizontal="center" vertical="top" wrapText="1"/>
    </xf>
    <xf numFmtId="0" fontId="123" fillId="34" borderId="53" xfId="0" applyFont="1" applyFill="1" applyBorder="1" applyAlignment="1">
      <alignment horizontal="center" vertical="top" wrapText="1"/>
    </xf>
    <xf numFmtId="0" fontId="123" fillId="34" borderId="39" xfId="0" applyFont="1" applyFill="1" applyBorder="1" applyAlignment="1">
      <alignment horizontal="center" vertical="top" wrapText="1"/>
    </xf>
    <xf numFmtId="44" fontId="123" fillId="34" borderId="38" xfId="0" applyNumberFormat="1" applyFont="1" applyFill="1" applyBorder="1" applyAlignment="1">
      <alignment horizontal="center" vertical="center"/>
    </xf>
    <xf numFmtId="44" fontId="123" fillId="34" borderId="53" xfId="0" applyNumberFormat="1" applyFont="1" applyFill="1" applyBorder="1" applyAlignment="1">
      <alignment horizontal="center" vertical="center"/>
    </xf>
    <xf numFmtId="44" fontId="123" fillId="34" borderId="39" xfId="0" applyNumberFormat="1" applyFont="1" applyFill="1" applyBorder="1" applyAlignment="1">
      <alignment horizontal="center" vertical="center"/>
    </xf>
    <xf numFmtId="44" fontId="123" fillId="34" borderId="14" xfId="0" applyNumberFormat="1" applyFont="1" applyFill="1" applyBorder="1" applyAlignment="1">
      <alignment horizontal="center" vertical="center"/>
    </xf>
    <xf numFmtId="44" fontId="123" fillId="34" borderId="15" xfId="0" applyNumberFormat="1" applyFont="1" applyFill="1" applyBorder="1" applyAlignment="1">
      <alignment horizontal="center" vertical="center"/>
    </xf>
    <xf numFmtId="44" fontId="123" fillId="34" borderId="40" xfId="0" applyNumberFormat="1" applyFont="1" applyFill="1" applyBorder="1" applyAlignment="1">
      <alignment horizontal="center" vertical="center"/>
    </xf>
    <xf numFmtId="0" fontId="113" fillId="34" borderId="14" xfId="0" applyFont="1" applyFill="1" applyBorder="1" applyAlignment="1">
      <alignment horizontal="center" vertical="center" wrapText="1"/>
    </xf>
    <xf numFmtId="0" fontId="113" fillId="34" borderId="15" xfId="0" applyFont="1" applyFill="1" applyBorder="1" applyAlignment="1">
      <alignment horizontal="center" vertical="center" wrapText="1"/>
    </xf>
    <xf numFmtId="0" fontId="113" fillId="34" borderId="40" xfId="0" applyFont="1" applyFill="1" applyBorder="1" applyAlignment="1">
      <alignment horizontal="center" vertical="center" wrapText="1"/>
    </xf>
    <xf numFmtId="0" fontId="165" fillId="37" borderId="12" xfId="0" applyFont="1" applyFill="1" applyBorder="1" applyAlignment="1">
      <alignment horizontal="center" vertical="top" wrapText="1"/>
    </xf>
    <xf numFmtId="0" fontId="166" fillId="37" borderId="12" xfId="0" applyFont="1" applyFill="1" applyBorder="1" applyAlignment="1">
      <alignment horizontal="center" vertical="center" wrapText="1"/>
    </xf>
    <xf numFmtId="0" fontId="166" fillId="37" borderId="54" xfId="0" applyFont="1" applyFill="1" applyBorder="1" applyAlignment="1">
      <alignment horizontal="center" vertical="center" wrapText="1"/>
    </xf>
    <xf numFmtId="0" fontId="167" fillId="2" borderId="23" xfId="0" applyFont="1" applyFill="1" applyBorder="1" applyAlignment="1" applyProtection="1">
      <alignment horizontal="left" vertical="top"/>
      <protection locked="0"/>
    </xf>
    <xf numFmtId="0" fontId="116" fillId="34" borderId="0" xfId="0" applyFont="1" applyFill="1" applyAlignment="1">
      <alignment horizontal="center" wrapText="1"/>
    </xf>
    <xf numFmtId="14" fontId="167" fillId="2" borderId="23" xfId="0" applyNumberFormat="1" applyFont="1" applyFill="1" applyBorder="1" applyAlignment="1" applyProtection="1">
      <alignment horizontal="left" vertical="top"/>
      <protection locked="0"/>
    </xf>
    <xf numFmtId="0" fontId="115" fillId="34" borderId="15" xfId="0" applyFont="1" applyFill="1" applyBorder="1" applyAlignment="1">
      <alignment horizontal="center" vertical="top" wrapText="1"/>
    </xf>
    <xf numFmtId="0" fontId="115" fillId="34" borderId="40" xfId="0" applyFont="1" applyFill="1" applyBorder="1" applyAlignment="1">
      <alignment horizontal="center" vertical="top" wrapText="1"/>
    </xf>
    <xf numFmtId="0" fontId="115" fillId="37" borderId="13" xfId="0" applyFont="1" applyFill="1" applyBorder="1" applyAlignment="1">
      <alignment horizontal="center" vertical="top" wrapText="1"/>
    </xf>
    <xf numFmtId="0" fontId="115" fillId="37" borderId="0" xfId="0" applyFont="1" applyFill="1" applyAlignment="1">
      <alignment horizontal="center" vertical="top" wrapText="1"/>
    </xf>
    <xf numFmtId="0" fontId="115" fillId="37" borderId="48" xfId="0" applyFont="1" applyFill="1" applyBorder="1" applyAlignment="1">
      <alignment horizontal="center" vertical="top" wrapText="1"/>
    </xf>
    <xf numFmtId="0" fontId="168" fillId="34" borderId="0" xfId="0" applyFont="1" applyFill="1" applyAlignment="1">
      <alignment horizontal="center" vertical="center" textRotation="90" wrapText="1"/>
    </xf>
    <xf numFmtId="44" fontId="122" fillId="34" borderId="0" xfId="0" applyNumberFormat="1" applyFont="1" applyFill="1" applyAlignment="1">
      <alignment horizontal="center" vertical="center" wrapText="1"/>
    </xf>
    <xf numFmtId="0" fontId="122" fillId="33" borderId="28" xfId="0" applyFont="1" applyFill="1" applyBorder="1" applyAlignment="1">
      <alignment horizontal="center" vertical="center" wrapText="1"/>
    </xf>
    <xf numFmtId="0" fontId="122" fillId="33" borderId="23" xfId="0" applyFont="1" applyFill="1" applyBorder="1" applyAlignment="1">
      <alignment horizontal="center" vertical="center" wrapText="1"/>
    </xf>
    <xf numFmtId="0" fontId="129" fillId="33" borderId="23" xfId="0" applyFont="1" applyFill="1" applyBorder="1" applyAlignment="1">
      <alignment horizontal="left" vertical="center" wrapText="1"/>
    </xf>
    <xf numFmtId="0" fontId="129" fillId="33" borderId="25" xfId="0" applyFont="1" applyFill="1" applyBorder="1" applyAlignment="1">
      <alignment horizontal="left" vertical="center" wrapText="1"/>
    </xf>
    <xf numFmtId="0" fontId="122" fillId="40" borderId="28" xfId="0" applyFont="1" applyFill="1" applyBorder="1" applyAlignment="1">
      <alignment horizontal="left" vertical="top" wrapText="1"/>
    </xf>
    <xf numFmtId="0" fontId="122" fillId="40" borderId="23" xfId="0" applyFont="1" applyFill="1" applyBorder="1" applyAlignment="1">
      <alignment horizontal="left" vertical="top" wrapText="1"/>
    </xf>
    <xf numFmtId="0" fontId="122" fillId="40" borderId="25" xfId="0" applyFont="1" applyFill="1" applyBorder="1" applyAlignment="1">
      <alignment horizontal="left" vertical="top" wrapText="1"/>
    </xf>
    <xf numFmtId="0" fontId="122" fillId="34" borderId="28" xfId="0" applyFont="1" applyFill="1" applyBorder="1" applyAlignment="1">
      <alignment horizontal="left" vertical="top" wrapText="1"/>
    </xf>
    <xf numFmtId="0" fontId="122" fillId="34" borderId="23" xfId="0" applyFont="1" applyFill="1" applyBorder="1" applyAlignment="1">
      <alignment horizontal="left" vertical="top" wrapText="1"/>
    </xf>
    <xf numFmtId="0" fontId="122" fillId="34" borderId="25" xfId="0" applyFont="1" applyFill="1" applyBorder="1" applyAlignment="1">
      <alignment horizontal="left" vertical="top" wrapText="1"/>
    </xf>
    <xf numFmtId="0" fontId="122" fillId="40" borderId="31" xfId="0" applyFont="1" applyFill="1" applyBorder="1" applyAlignment="1">
      <alignment horizontal="left" vertical="top" wrapText="1"/>
    </xf>
    <xf numFmtId="0" fontId="122" fillId="40" borderId="27" xfId="0" applyFont="1" applyFill="1" applyBorder="1" applyAlignment="1">
      <alignment horizontal="left" vertical="top" wrapText="1"/>
    </xf>
    <xf numFmtId="0" fontId="122" fillId="40" borderId="30" xfId="0" applyFont="1" applyFill="1" applyBorder="1" applyAlignment="1">
      <alignment horizontal="left" vertical="top" wrapText="1"/>
    </xf>
    <xf numFmtId="0" fontId="169" fillId="0" borderId="0" xfId="0" applyFont="1" applyAlignment="1">
      <alignment horizontal="center" vertical="center" wrapText="1"/>
    </xf>
    <xf numFmtId="0" fontId="162" fillId="49" borderId="16" xfId="0" applyFont="1" applyFill="1" applyBorder="1" applyAlignment="1">
      <alignment horizontal="center" vertical="center" wrapText="1"/>
    </xf>
    <xf numFmtId="0" fontId="162" fillId="49" borderId="24" xfId="0" applyFont="1" applyFill="1" applyBorder="1" applyAlignment="1">
      <alignment horizontal="center" vertical="center" wrapText="1"/>
    </xf>
    <xf numFmtId="0" fontId="22" fillId="35" borderId="20" xfId="0" applyFont="1" applyFill="1" applyBorder="1" applyAlignment="1">
      <alignment horizontal="center" vertical="center" wrapText="1"/>
    </xf>
    <xf numFmtId="0" fontId="22" fillId="35" borderId="21" xfId="0" applyFont="1" applyFill="1" applyBorder="1" applyAlignment="1">
      <alignment horizontal="center" vertical="center" wrapText="1"/>
    </xf>
    <xf numFmtId="0" fontId="22" fillId="35" borderId="41" xfId="0" applyFont="1" applyFill="1" applyBorder="1" applyAlignment="1">
      <alignment horizontal="center" vertical="center" wrapText="1"/>
    </xf>
    <xf numFmtId="0" fontId="153" fillId="36" borderId="55" xfId="0" applyFont="1" applyFill="1" applyBorder="1" applyAlignment="1">
      <alignment horizontal="center" vertical="center" wrapText="1"/>
    </xf>
    <xf numFmtId="0" fontId="153" fillId="36" borderId="56" xfId="0" applyFont="1" applyFill="1" applyBorder="1" applyAlignment="1">
      <alignment horizontal="center" vertical="center" wrapText="1"/>
    </xf>
    <xf numFmtId="0" fontId="0" fillId="33" borderId="31" xfId="0" applyFill="1" applyBorder="1" applyAlignment="1">
      <alignment horizontal="center" vertical="top"/>
    </xf>
    <xf numFmtId="0" fontId="0" fillId="33" borderId="27" xfId="0" applyFill="1" applyBorder="1" applyAlignment="1">
      <alignment horizontal="center" vertical="top"/>
    </xf>
    <xf numFmtId="0" fontId="0" fillId="33" borderId="30" xfId="0" applyFill="1" applyBorder="1" applyAlignment="1">
      <alignment horizontal="center" vertical="top"/>
    </xf>
    <xf numFmtId="0" fontId="0" fillId="33" borderId="33" xfId="0" applyFill="1" applyBorder="1" applyAlignment="1">
      <alignment horizontal="center" vertical="top"/>
    </xf>
    <xf numFmtId="0" fontId="0" fillId="33" borderId="0" xfId="0" applyFill="1" applyAlignment="1">
      <alignment horizontal="center" vertical="top"/>
    </xf>
    <xf numFmtId="0" fontId="0" fillId="33" borderId="29" xfId="0" applyFill="1" applyBorder="1" applyAlignment="1">
      <alignment horizontal="center" vertical="top"/>
    </xf>
    <xf numFmtId="0" fontId="0" fillId="33" borderId="28" xfId="0" applyFill="1" applyBorder="1" applyAlignment="1">
      <alignment horizontal="center" vertical="top"/>
    </xf>
    <xf numFmtId="0" fontId="0" fillId="33" borderId="23" xfId="0" applyFill="1" applyBorder="1" applyAlignment="1">
      <alignment horizontal="center" vertical="top"/>
    </xf>
    <xf numFmtId="0" fontId="0" fillId="33" borderId="25" xfId="0" applyFill="1" applyBorder="1" applyAlignment="1">
      <alignment horizontal="center" vertical="top"/>
    </xf>
    <xf numFmtId="0" fontId="113" fillId="40" borderId="11" xfId="0" applyFont="1" applyFill="1" applyBorder="1" applyAlignment="1" applyProtection="1">
      <alignment horizontal="left"/>
      <protection locked="0"/>
    </xf>
    <xf numFmtId="49" fontId="113" fillId="40" borderId="11" xfId="0" applyNumberFormat="1" applyFont="1" applyFill="1" applyBorder="1" applyAlignment="1" applyProtection="1">
      <alignment horizontal="left"/>
      <protection locked="0"/>
    </xf>
    <xf numFmtId="164" fontId="113" fillId="2" borderId="26" xfId="0" applyNumberFormat="1" applyFont="1" applyFill="1" applyBorder="1" applyAlignment="1" applyProtection="1">
      <alignment horizontal="left"/>
      <protection locked="0"/>
    </xf>
    <xf numFmtId="0" fontId="113" fillId="34" borderId="27" xfId="0" applyFont="1" applyFill="1" applyBorder="1" applyAlignment="1">
      <alignment horizontal="left"/>
    </xf>
    <xf numFmtId="0" fontId="113" fillId="34" borderId="0" xfId="0" applyFont="1" applyFill="1" applyAlignment="1" applyProtection="1">
      <alignment horizontal="left"/>
      <protection locked="0"/>
    </xf>
    <xf numFmtId="14" fontId="116" fillId="2" borderId="23" xfId="0" applyNumberFormat="1" applyFont="1" applyFill="1" applyBorder="1" applyAlignment="1" applyProtection="1">
      <alignment horizontal="center"/>
      <protection locked="0"/>
    </xf>
    <xf numFmtId="0" fontId="116" fillId="2" borderId="23" xfId="0" applyFont="1" applyFill="1" applyBorder="1" applyAlignment="1" applyProtection="1">
      <alignment horizontal="center"/>
      <protection locked="0"/>
    </xf>
    <xf numFmtId="0" fontId="6" fillId="0" borderId="27" xfId="0" applyFont="1" applyBorder="1" applyAlignment="1">
      <alignment horizontal="left" vertical="top" wrapText="1"/>
    </xf>
    <xf numFmtId="0" fontId="118" fillId="0" borderId="30" xfId="0" applyFont="1" applyBorder="1" applyAlignment="1">
      <alignment horizontal="left" vertical="top" wrapText="1"/>
    </xf>
    <xf numFmtId="0" fontId="170" fillId="50" borderId="16" xfId="0" applyFont="1" applyFill="1" applyBorder="1" applyAlignment="1">
      <alignment horizontal="center" vertical="center" wrapText="1"/>
    </xf>
    <xf numFmtId="0" fontId="170" fillId="50" borderId="24" xfId="0" applyFont="1" applyFill="1" applyBorder="1" applyAlignment="1">
      <alignment horizontal="center" vertical="center" wrapText="1"/>
    </xf>
    <xf numFmtId="0" fontId="113" fillId="2" borderId="0" xfId="0" applyFont="1" applyFill="1" applyAlignment="1">
      <alignment horizontal="center"/>
    </xf>
    <xf numFmtId="0" fontId="113" fillId="2" borderId="23" xfId="0" applyFont="1" applyFill="1" applyBorder="1" applyAlignment="1" applyProtection="1">
      <alignment horizontal="center"/>
      <protection locked="0"/>
    </xf>
    <xf numFmtId="0" fontId="162" fillId="51" borderId="16" xfId="0" applyFont="1" applyFill="1" applyBorder="1" applyAlignment="1">
      <alignment horizontal="center" vertical="center" wrapText="1"/>
    </xf>
    <xf numFmtId="0" fontId="162" fillId="51" borderId="24" xfId="0" applyFont="1" applyFill="1" applyBorder="1" applyAlignment="1">
      <alignment horizontal="center" vertical="center" wrapText="1"/>
    </xf>
    <xf numFmtId="0" fontId="121" fillId="33" borderId="57" xfId="0" applyFont="1" applyFill="1" applyBorder="1" applyAlignment="1">
      <alignment horizontal="center" vertical="center" wrapText="1"/>
    </xf>
    <xf numFmtId="165" fontId="120" fillId="3" borderId="17" xfId="0" applyNumberFormat="1" applyFont="1" applyFill="1" applyBorder="1" applyAlignment="1" applyProtection="1">
      <alignment horizontal="center" vertical="center"/>
      <protection locked="0"/>
    </xf>
    <xf numFmtId="0" fontId="122" fillId="33" borderId="0" xfId="0" applyFont="1" applyFill="1" applyAlignment="1">
      <alignment horizontal="left" wrapText="1"/>
    </xf>
    <xf numFmtId="0" fontId="122" fillId="33" borderId="0" xfId="0" applyFont="1" applyFill="1" applyAlignment="1">
      <alignment horizontal="center"/>
    </xf>
    <xf numFmtId="44" fontId="122" fillId="51" borderId="23" xfId="44" applyFont="1" applyFill="1" applyBorder="1" applyAlignment="1">
      <alignment horizontal="center"/>
    </xf>
    <xf numFmtId="0" fontId="122" fillId="0" borderId="0" xfId="0" applyFont="1" applyAlignment="1">
      <alignment horizontal="center"/>
    </xf>
    <xf numFmtId="14" fontId="113" fillId="3" borderId="23" xfId="0" applyNumberFormat="1" applyFont="1" applyFill="1" applyBorder="1" applyAlignment="1" applyProtection="1">
      <alignment horizontal="center"/>
      <protection locked="0"/>
    </xf>
    <xf numFmtId="0" fontId="113" fillId="3" borderId="23" xfId="0" applyFont="1" applyFill="1" applyBorder="1" applyAlignment="1" applyProtection="1">
      <alignment horizontal="center"/>
      <protection locked="0"/>
    </xf>
    <xf numFmtId="0" fontId="25" fillId="4" borderId="0" xfId="0" applyFont="1" applyFill="1" applyAlignment="1" applyProtection="1">
      <alignment horizontal="center" vertical="top"/>
      <protection locked="0"/>
    </xf>
    <xf numFmtId="0" fontId="121" fillId="2" borderId="27" xfId="0" applyFont="1" applyFill="1" applyBorder="1" applyAlignment="1" applyProtection="1">
      <alignment horizontal="center" vertical="center" wrapText="1"/>
      <protection locked="0"/>
    </xf>
    <xf numFmtId="0" fontId="121" fillId="2" borderId="23" xfId="0" applyFont="1" applyFill="1" applyBorder="1" applyAlignment="1" applyProtection="1">
      <alignment horizontal="center" vertical="center" wrapText="1"/>
      <protection locked="0"/>
    </xf>
    <xf numFmtId="44" fontId="113" fillId="33" borderId="31" xfId="44" applyFont="1" applyFill="1" applyBorder="1" applyAlignment="1">
      <alignment horizontal="right" vertical="center" wrapText="1"/>
    </xf>
    <xf numFmtId="44" fontId="113" fillId="33" borderId="27" xfId="44" applyFont="1" applyFill="1" applyBorder="1" applyAlignment="1">
      <alignment horizontal="right" vertical="center" wrapText="1"/>
    </xf>
    <xf numFmtId="44" fontId="113" fillId="33" borderId="30" xfId="44" applyFont="1" applyFill="1" applyBorder="1" applyAlignment="1">
      <alignment horizontal="right" vertical="center" wrapText="1"/>
    </xf>
    <xf numFmtId="44" fontId="113" fillId="33" borderId="28" xfId="44" applyFont="1" applyFill="1" applyBorder="1" applyAlignment="1">
      <alignment horizontal="right" vertical="center" wrapText="1"/>
    </xf>
    <xf numFmtId="44" fontId="113" fillId="33" borderId="23" xfId="44" applyFont="1" applyFill="1" applyBorder="1" applyAlignment="1">
      <alignment horizontal="right" vertical="center" wrapText="1"/>
    </xf>
    <xf numFmtId="44" fontId="113" fillId="33" borderId="25" xfId="44" applyFont="1" applyFill="1" applyBorder="1" applyAlignment="1">
      <alignment horizontal="right" vertical="center" wrapText="1"/>
    </xf>
    <xf numFmtId="44" fontId="121" fillId="33" borderId="31" xfId="44" applyFont="1" applyFill="1" applyBorder="1" applyAlignment="1">
      <alignment horizontal="center" vertical="center" wrapText="1"/>
    </xf>
    <xf numFmtId="44" fontId="121" fillId="33" borderId="27" xfId="44" applyFont="1" applyFill="1" applyBorder="1" applyAlignment="1">
      <alignment horizontal="center" vertical="center" wrapText="1"/>
    </xf>
    <xf numFmtId="44" fontId="121" fillId="33" borderId="30" xfId="44" applyFont="1" applyFill="1" applyBorder="1" applyAlignment="1">
      <alignment horizontal="center" vertical="center" wrapText="1"/>
    </xf>
    <xf numFmtId="44" fontId="121" fillId="33" borderId="28" xfId="44" applyFont="1" applyFill="1" applyBorder="1" applyAlignment="1">
      <alignment horizontal="center" vertical="center" wrapText="1"/>
    </xf>
    <xf numFmtId="44" fontId="121" fillId="33" borderId="23" xfId="44" applyFont="1" applyFill="1" applyBorder="1" applyAlignment="1">
      <alignment horizontal="center" vertical="center" wrapText="1"/>
    </xf>
    <xf numFmtId="44" fontId="121" fillId="33" borderId="25" xfId="44" applyFont="1" applyFill="1" applyBorder="1" applyAlignment="1">
      <alignment horizontal="center" vertical="center" wrapText="1"/>
    </xf>
    <xf numFmtId="0" fontId="127" fillId="33" borderId="0" xfId="0" applyFont="1" applyFill="1" applyAlignment="1">
      <alignment horizontal="center" vertical="top"/>
    </xf>
    <xf numFmtId="0" fontId="127" fillId="33" borderId="29" xfId="0" applyFont="1" applyFill="1" applyBorder="1" applyAlignment="1">
      <alignment horizontal="center" vertical="top"/>
    </xf>
    <xf numFmtId="0" fontId="121" fillId="33" borderId="27" xfId="0" applyFont="1" applyFill="1" applyBorder="1" applyAlignment="1">
      <alignment horizontal="center" vertical="top"/>
    </xf>
    <xf numFmtId="0" fontId="171" fillId="50" borderId="16" xfId="0" applyFont="1" applyFill="1" applyBorder="1" applyAlignment="1">
      <alignment horizontal="left" vertical="top" wrapText="1"/>
    </xf>
    <xf numFmtId="0" fontId="122" fillId="50" borderId="32" xfId="0" applyFont="1" applyFill="1" applyBorder="1" applyAlignment="1">
      <alignment horizontal="left" vertical="top" wrapText="1"/>
    </xf>
    <xf numFmtId="0" fontId="122" fillId="50" borderId="24" xfId="0" applyFont="1" applyFill="1" applyBorder="1" applyAlignment="1">
      <alignment horizontal="left" vertical="top" wrapText="1"/>
    </xf>
    <xf numFmtId="44" fontId="121" fillId="33" borderId="33" xfId="44" applyFont="1" applyFill="1" applyBorder="1" applyAlignment="1">
      <alignment horizontal="center" vertical="center" wrapText="1"/>
    </xf>
    <xf numFmtId="44" fontId="121" fillId="33" borderId="29" xfId="44" applyFont="1" applyFill="1" applyBorder="1" applyAlignment="1">
      <alignment horizontal="center" vertical="center" wrapText="1"/>
    </xf>
    <xf numFmtId="0" fontId="121" fillId="33" borderId="33" xfId="0" applyFont="1" applyFill="1" applyBorder="1" applyAlignment="1">
      <alignment horizontal="center" vertical="top" wrapText="1"/>
    </xf>
    <xf numFmtId="0" fontId="121" fillId="33" borderId="0" xfId="0" applyFont="1" applyFill="1" applyAlignment="1">
      <alignment horizontal="center" vertical="top" wrapText="1"/>
    </xf>
    <xf numFmtId="0" fontId="121" fillId="33" borderId="29" xfId="0" applyFont="1" applyFill="1" applyBorder="1" applyAlignment="1">
      <alignment horizontal="center" vertical="top" wrapText="1"/>
    </xf>
    <xf numFmtId="0" fontId="121" fillId="33" borderId="28" xfId="0" applyFont="1" applyFill="1" applyBorder="1" applyAlignment="1">
      <alignment horizontal="center" vertical="top" wrapText="1"/>
    </xf>
    <xf numFmtId="0" fontId="121" fillId="33" borderId="23" xfId="0" applyFont="1" applyFill="1" applyBorder="1" applyAlignment="1">
      <alignment horizontal="center" vertical="top" wrapText="1"/>
    </xf>
    <xf numFmtId="0" fontId="121" fillId="33" borderId="25" xfId="0" applyFont="1" applyFill="1" applyBorder="1" applyAlignment="1">
      <alignment horizontal="center" vertical="top" wrapText="1"/>
    </xf>
    <xf numFmtId="0" fontId="12" fillId="35" borderId="20" xfId="0" applyFont="1" applyFill="1" applyBorder="1" applyAlignment="1">
      <alignment horizontal="left" vertical="center" wrapText="1"/>
    </xf>
    <xf numFmtId="0" fontId="122" fillId="35" borderId="21" xfId="0" applyFont="1" applyFill="1" applyBorder="1" applyAlignment="1">
      <alignment horizontal="left" vertical="center" wrapText="1"/>
    </xf>
    <xf numFmtId="0" fontId="115" fillId="37" borderId="32" xfId="0" applyFont="1" applyFill="1" applyBorder="1" applyAlignment="1">
      <alignment horizontal="center" vertical="center" wrapText="1"/>
    </xf>
    <xf numFmtId="0" fontId="5" fillId="37" borderId="34" xfId="0" applyFont="1" applyFill="1" applyBorder="1" applyAlignment="1">
      <alignment horizontal="center" vertical="center" wrapText="1"/>
    </xf>
    <xf numFmtId="0" fontId="5" fillId="37" borderId="26" xfId="0" applyFont="1" applyFill="1" applyBorder="1" applyAlignment="1">
      <alignment horizontal="center" vertical="center" wrapText="1"/>
    </xf>
    <xf numFmtId="0" fontId="5" fillId="37" borderId="35" xfId="0" applyFont="1" applyFill="1" applyBorder="1" applyAlignment="1">
      <alignment horizontal="center" vertical="center" wrapText="1"/>
    </xf>
    <xf numFmtId="0" fontId="153" fillId="36" borderId="11" xfId="0" applyFont="1" applyFill="1" applyBorder="1" applyAlignment="1">
      <alignment horizontal="center" vertical="center" wrapText="1"/>
    </xf>
    <xf numFmtId="0" fontId="12" fillId="33" borderId="20" xfId="0" applyFont="1" applyFill="1" applyBorder="1" applyAlignment="1">
      <alignment horizontal="left" vertical="center" wrapText="1"/>
    </xf>
    <xf numFmtId="0" fontId="122" fillId="33" borderId="21" xfId="0" applyFont="1" applyFill="1" applyBorder="1" applyAlignment="1">
      <alignment horizontal="left" vertical="center" wrapText="1"/>
    </xf>
    <xf numFmtId="0" fontId="122" fillId="33" borderId="26" xfId="0" applyFont="1" applyFill="1" applyBorder="1" applyAlignment="1">
      <alignment horizontal="center" vertical="center" wrapText="1"/>
    </xf>
    <xf numFmtId="0" fontId="122" fillId="33" borderId="35" xfId="0" applyFont="1" applyFill="1" applyBorder="1" applyAlignment="1">
      <alignment horizontal="center" vertical="center" wrapText="1"/>
    </xf>
    <xf numFmtId="44" fontId="121" fillId="33" borderId="34" xfId="44" applyFont="1" applyFill="1" applyBorder="1" applyAlignment="1">
      <alignment horizontal="center" vertical="center" wrapText="1"/>
    </xf>
    <xf numFmtId="44" fontId="121" fillId="33" borderId="35" xfId="44" applyFont="1" applyFill="1" applyBorder="1" applyAlignment="1">
      <alignment horizontal="center" vertical="center" wrapText="1"/>
    </xf>
    <xf numFmtId="44" fontId="121" fillId="33" borderId="34" xfId="0" applyNumberFormat="1" applyFont="1" applyFill="1" applyBorder="1" applyAlignment="1">
      <alignment horizontal="center" vertical="center" wrapText="1"/>
    </xf>
    <xf numFmtId="44" fontId="121" fillId="33" borderId="26" xfId="0" applyNumberFormat="1" applyFont="1" applyFill="1" applyBorder="1" applyAlignment="1">
      <alignment horizontal="center" vertical="center" wrapText="1"/>
    </xf>
    <xf numFmtId="44" fontId="121" fillId="33" borderId="35" xfId="0" applyNumberFormat="1" applyFont="1" applyFill="1" applyBorder="1" applyAlignment="1">
      <alignment horizontal="center" vertical="center" wrapText="1"/>
    </xf>
    <xf numFmtId="0" fontId="123" fillId="33" borderId="11" xfId="0" applyFont="1" applyFill="1" applyBorder="1" applyAlignment="1">
      <alignment horizontal="center" vertical="center"/>
    </xf>
    <xf numFmtId="0" fontId="116" fillId="33" borderId="0" xfId="0" applyFont="1" applyFill="1" applyAlignment="1">
      <alignment horizontal="center" vertical="top" wrapText="1"/>
    </xf>
    <xf numFmtId="0" fontId="116" fillId="33" borderId="23" xfId="0" applyFont="1" applyFill="1" applyBorder="1" applyAlignment="1">
      <alignment horizontal="center" vertical="top" wrapText="1"/>
    </xf>
    <xf numFmtId="0" fontId="116" fillId="33" borderId="31" xfId="0" applyFont="1" applyFill="1" applyBorder="1" applyAlignment="1">
      <alignment horizontal="center" vertical="top" wrapText="1"/>
    </xf>
    <xf numFmtId="0" fontId="116" fillId="33" borderId="27" xfId="0" applyFont="1" applyFill="1" applyBorder="1" applyAlignment="1">
      <alignment horizontal="center" vertical="top" wrapText="1"/>
    </xf>
    <xf numFmtId="0" fontId="116" fillId="33" borderId="30" xfId="0" applyFont="1" applyFill="1" applyBorder="1" applyAlignment="1">
      <alignment horizontal="center" vertical="top" wrapText="1"/>
    </xf>
    <xf numFmtId="0" fontId="116" fillId="33" borderId="33" xfId="0" applyFont="1" applyFill="1" applyBorder="1" applyAlignment="1">
      <alignment horizontal="center" vertical="top" wrapText="1"/>
    </xf>
    <xf numFmtId="0" fontId="116" fillId="33" borderId="29" xfId="0" applyFont="1" applyFill="1" applyBorder="1" applyAlignment="1">
      <alignment horizontal="center" vertical="top" wrapText="1"/>
    </xf>
    <xf numFmtId="0" fontId="116" fillId="33" borderId="28" xfId="0" applyFont="1" applyFill="1" applyBorder="1" applyAlignment="1">
      <alignment horizontal="center" vertical="top" wrapText="1"/>
    </xf>
    <xf numFmtId="0" fontId="116" fillId="33" borderId="25" xfId="0" applyFont="1" applyFill="1" applyBorder="1" applyAlignment="1">
      <alignment horizontal="center" vertical="top" wrapText="1"/>
    </xf>
    <xf numFmtId="0" fontId="123" fillId="33" borderId="16" xfId="0" applyFont="1" applyFill="1" applyBorder="1" applyAlignment="1">
      <alignment horizontal="center" vertical="center"/>
    </xf>
    <xf numFmtId="0" fontId="123" fillId="33" borderId="24" xfId="0" applyFont="1" applyFill="1" applyBorder="1" applyAlignment="1">
      <alignment horizontal="center" vertical="center"/>
    </xf>
    <xf numFmtId="0" fontId="0" fillId="33" borderId="0" xfId="0" applyFont="1" applyFill="1" applyAlignment="1">
      <alignment horizontal="center" vertical="top" wrapText="1"/>
    </xf>
    <xf numFmtId="44" fontId="121" fillId="34" borderId="31" xfId="0" applyNumberFormat="1" applyFont="1" applyFill="1" applyBorder="1" applyAlignment="1">
      <alignment horizontal="center" vertical="center"/>
    </xf>
    <xf numFmtId="44" fontId="121" fillId="34" borderId="27" xfId="0" applyNumberFormat="1" applyFont="1" applyFill="1" applyBorder="1" applyAlignment="1">
      <alignment horizontal="center" vertical="center"/>
    </xf>
    <xf numFmtId="44" fontId="121" fillId="34" borderId="30" xfId="0" applyNumberFormat="1" applyFont="1" applyFill="1" applyBorder="1" applyAlignment="1">
      <alignment horizontal="center" vertical="center"/>
    </xf>
    <xf numFmtId="44" fontId="121" fillId="34" borderId="28" xfId="0" applyNumberFormat="1" applyFont="1" applyFill="1" applyBorder="1" applyAlignment="1">
      <alignment horizontal="center" vertical="center"/>
    </xf>
    <xf numFmtId="44" fontId="121" fillId="34" borderId="23" xfId="0" applyNumberFormat="1" applyFont="1" applyFill="1" applyBorder="1" applyAlignment="1">
      <alignment horizontal="center" vertical="center"/>
    </xf>
    <xf numFmtId="44" fontId="121" fillId="34" borderId="25" xfId="0" applyNumberFormat="1" applyFont="1" applyFill="1" applyBorder="1" applyAlignment="1">
      <alignment horizontal="center" vertical="center"/>
    </xf>
    <xf numFmtId="0" fontId="0" fillId="34" borderId="0" xfId="0" applyFill="1" applyAlignment="1">
      <alignment horizontal="center" vertical="top" wrapText="1"/>
    </xf>
    <xf numFmtId="0" fontId="172" fillId="33" borderId="31" xfId="0" applyFont="1" applyFill="1" applyBorder="1" applyAlignment="1">
      <alignment horizontal="center" vertical="center" wrapText="1"/>
    </xf>
    <xf numFmtId="0" fontId="172" fillId="33" borderId="27" xfId="0" applyFont="1" applyFill="1" applyBorder="1" applyAlignment="1">
      <alignment horizontal="center" vertical="center" wrapText="1"/>
    </xf>
    <xf numFmtId="0" fontId="172" fillId="33" borderId="30" xfId="0" applyFont="1" applyFill="1" applyBorder="1" applyAlignment="1">
      <alignment horizontal="center" vertical="center" wrapText="1"/>
    </xf>
    <xf numFmtId="0" fontId="172" fillId="33" borderId="33" xfId="0" applyFont="1" applyFill="1" applyBorder="1" applyAlignment="1">
      <alignment horizontal="center" vertical="center" wrapText="1"/>
    </xf>
    <xf numFmtId="0" fontId="172" fillId="33" borderId="0" xfId="0" applyFont="1" applyFill="1" applyAlignment="1">
      <alignment horizontal="center" vertical="center" wrapText="1"/>
    </xf>
    <xf numFmtId="0" fontId="172" fillId="33" borderId="29" xfId="0" applyFont="1" applyFill="1" applyBorder="1" applyAlignment="1">
      <alignment horizontal="center" vertical="center" wrapText="1"/>
    </xf>
    <xf numFmtId="0" fontId="172" fillId="33" borderId="28" xfId="0" applyFont="1" applyFill="1" applyBorder="1" applyAlignment="1">
      <alignment horizontal="center" vertical="center" wrapText="1"/>
    </xf>
    <xf numFmtId="0" fontId="172" fillId="33" borderId="23" xfId="0" applyFont="1" applyFill="1" applyBorder="1" applyAlignment="1">
      <alignment horizontal="center" vertical="center" wrapText="1"/>
    </xf>
    <xf numFmtId="0" fontId="172" fillId="33" borderId="25" xfId="0" applyFont="1" applyFill="1" applyBorder="1" applyAlignment="1">
      <alignment horizontal="center" vertical="center" wrapText="1"/>
    </xf>
    <xf numFmtId="0" fontId="115" fillId="39" borderId="16" xfId="0" applyFont="1" applyFill="1" applyBorder="1" applyAlignment="1">
      <alignment horizontal="center" vertical="center" wrapText="1"/>
    </xf>
    <xf numFmtId="0" fontId="115" fillId="39" borderId="24" xfId="0" applyFont="1" applyFill="1" applyBorder="1" applyAlignment="1">
      <alignment horizontal="center" vertical="center" wrapText="1"/>
    </xf>
    <xf numFmtId="0" fontId="115" fillId="37" borderId="31" xfId="0" applyFont="1" applyFill="1" applyBorder="1" applyAlignment="1">
      <alignment horizontal="center" vertical="center" wrapText="1"/>
    </xf>
    <xf numFmtId="0" fontId="115" fillId="37" borderId="28" xfId="0" applyFont="1" applyFill="1" applyBorder="1" applyAlignment="1">
      <alignment horizontal="center" vertical="center" wrapText="1"/>
    </xf>
    <xf numFmtId="0" fontId="115" fillId="39" borderId="31" xfId="0" applyFont="1" applyFill="1" applyBorder="1" applyAlignment="1">
      <alignment horizontal="center" vertical="center" wrapText="1"/>
    </xf>
    <xf numFmtId="0" fontId="115" fillId="39" borderId="30" xfId="0" applyFont="1" applyFill="1" applyBorder="1" applyAlignment="1">
      <alignment horizontal="center" vertical="center" wrapText="1"/>
    </xf>
    <xf numFmtId="0" fontId="115" fillId="39" borderId="28" xfId="0" applyFont="1" applyFill="1" applyBorder="1" applyAlignment="1">
      <alignment horizontal="center" vertical="center" wrapText="1"/>
    </xf>
    <xf numFmtId="0" fontId="115" fillId="39" borderId="25" xfId="0" applyFont="1" applyFill="1" applyBorder="1" applyAlignment="1">
      <alignment horizontal="center" vertical="center" wrapText="1"/>
    </xf>
    <xf numFmtId="0" fontId="122" fillId="39" borderId="34" xfId="0" applyFont="1" applyFill="1" applyBorder="1" applyAlignment="1">
      <alignment horizontal="center" vertical="center" wrapText="1"/>
    </xf>
    <xf numFmtId="0" fontId="122" fillId="39" borderId="26" xfId="0" applyFont="1" applyFill="1" applyBorder="1" applyAlignment="1">
      <alignment horizontal="center" vertical="center" wrapText="1"/>
    </xf>
    <xf numFmtId="0" fontId="122" fillId="39" borderId="35" xfId="0" applyFont="1" applyFill="1" applyBorder="1" applyAlignment="1">
      <alignment horizontal="center" vertical="center" wrapText="1"/>
    </xf>
    <xf numFmtId="0" fontId="115" fillId="39" borderId="11" xfId="0" applyFont="1" applyFill="1" applyBorder="1" applyAlignment="1">
      <alignment horizontal="center" vertical="center" wrapText="1"/>
    </xf>
    <xf numFmtId="0" fontId="122" fillId="33" borderId="27" xfId="0" applyFont="1" applyFill="1" applyBorder="1" applyAlignment="1">
      <alignment horizontal="center" vertical="center" wrapText="1"/>
    </xf>
    <xf numFmtId="0" fontId="122" fillId="33" borderId="30" xfId="0" applyFont="1" applyFill="1" applyBorder="1" applyAlignment="1">
      <alignment horizontal="center" vertical="center" wrapText="1"/>
    </xf>
    <xf numFmtId="8" fontId="121" fillId="34" borderId="16" xfId="0" applyNumberFormat="1" applyFont="1" applyFill="1" applyBorder="1" applyAlignment="1">
      <alignment horizontal="center" vertical="center" wrapText="1"/>
    </xf>
    <xf numFmtId="8" fontId="121" fillId="34" borderId="24" xfId="0" applyNumberFormat="1" applyFont="1" applyFill="1" applyBorder="1" applyAlignment="1">
      <alignment horizontal="center" vertical="center" wrapText="1"/>
    </xf>
    <xf numFmtId="44" fontId="121" fillId="34" borderId="31" xfId="44" applyFont="1" applyFill="1" applyBorder="1" applyAlignment="1" applyProtection="1">
      <alignment horizontal="center" vertical="center" wrapText="1"/>
      <protection/>
    </xf>
    <xf numFmtId="44" fontId="121" fillId="34" borderId="30" xfId="44" applyFont="1" applyFill="1" applyBorder="1" applyAlignment="1" applyProtection="1">
      <alignment horizontal="center" vertical="center" wrapText="1"/>
      <protection/>
    </xf>
    <xf numFmtId="44" fontId="121" fillId="34" borderId="28" xfId="44" applyFont="1" applyFill="1" applyBorder="1" applyAlignment="1" applyProtection="1">
      <alignment horizontal="center" vertical="center" wrapText="1"/>
      <protection/>
    </xf>
    <xf numFmtId="44" fontId="121" fillId="34" borderId="25" xfId="44" applyFont="1" applyFill="1" applyBorder="1" applyAlignment="1" applyProtection="1">
      <alignment horizontal="center" vertical="center" wrapText="1"/>
      <protection/>
    </xf>
    <xf numFmtId="166" fontId="115" fillId="34" borderId="16" xfId="44" applyNumberFormat="1" applyFont="1" applyFill="1" applyBorder="1" applyAlignment="1">
      <alignment horizontal="center" vertical="center" wrapText="1"/>
    </xf>
    <xf numFmtId="166" fontId="115" fillId="34" borderId="32" xfId="44" applyNumberFormat="1" applyFont="1" applyFill="1" applyBorder="1" applyAlignment="1">
      <alignment horizontal="center" vertical="center" wrapText="1"/>
    </xf>
    <xf numFmtId="44" fontId="115" fillId="34" borderId="31" xfId="0" applyNumberFormat="1" applyFont="1" applyFill="1" applyBorder="1" applyAlignment="1">
      <alignment horizontal="center" vertical="center" wrapText="1"/>
    </xf>
    <xf numFmtId="44" fontId="115" fillId="34" borderId="30" xfId="0" applyNumberFormat="1" applyFont="1" applyFill="1" applyBorder="1" applyAlignment="1">
      <alignment horizontal="center" vertical="center" wrapText="1"/>
    </xf>
    <xf numFmtId="44" fontId="115" fillId="34" borderId="28" xfId="0" applyNumberFormat="1" applyFont="1" applyFill="1" applyBorder="1" applyAlignment="1">
      <alignment horizontal="center" vertical="center" wrapText="1"/>
    </xf>
    <xf numFmtId="44" fontId="115" fillId="34" borderId="25" xfId="0" applyNumberFormat="1" applyFont="1" applyFill="1" applyBorder="1" applyAlignment="1">
      <alignment horizontal="center" vertical="center" wrapText="1"/>
    </xf>
    <xf numFmtId="0" fontId="122" fillId="33" borderId="0" xfId="0" applyFont="1" applyFill="1" applyAlignment="1">
      <alignment horizontal="center" vertical="center" wrapText="1"/>
    </xf>
    <xf numFmtId="0" fontId="122" fillId="33" borderId="29" xfId="0" applyFont="1" applyFill="1" applyBorder="1" applyAlignment="1">
      <alignment horizontal="center" vertical="center" wrapText="1"/>
    </xf>
    <xf numFmtId="0" fontId="122" fillId="33" borderId="25" xfId="0" applyFont="1" applyFill="1" applyBorder="1" applyAlignment="1">
      <alignment horizontal="center" vertical="center" wrapText="1"/>
    </xf>
    <xf numFmtId="0" fontId="172" fillId="33" borderId="11" xfId="0" applyFont="1" applyFill="1" applyBorder="1" applyAlignment="1">
      <alignment horizontal="center" vertical="center" wrapText="1"/>
    </xf>
    <xf numFmtId="0" fontId="128" fillId="52" borderId="31" xfId="0" applyFont="1" applyFill="1" applyBorder="1" applyAlignment="1">
      <alignment horizontal="center" vertical="center" textRotation="90" wrapText="1"/>
    </xf>
    <xf numFmtId="0" fontId="128" fillId="52" borderId="27" xfId="0" applyFont="1" applyFill="1" applyBorder="1" applyAlignment="1">
      <alignment horizontal="center" vertical="center" textRotation="90" wrapText="1"/>
    </xf>
    <xf numFmtId="0" fontId="128" fillId="52" borderId="30" xfId="0" applyFont="1" applyFill="1" applyBorder="1" applyAlignment="1">
      <alignment horizontal="center" vertical="center" textRotation="90" wrapText="1"/>
    </xf>
    <xf numFmtId="0" fontId="128" fillId="52" borderId="33" xfId="0" applyFont="1" applyFill="1" applyBorder="1" applyAlignment="1">
      <alignment horizontal="center" vertical="center" textRotation="90" wrapText="1"/>
    </xf>
    <xf numFmtId="0" fontId="128" fillId="52" borderId="0" xfId="0" applyFont="1" applyFill="1" applyAlignment="1">
      <alignment horizontal="center" vertical="center" textRotation="90" wrapText="1"/>
    </xf>
    <xf numFmtId="0" fontId="128" fillId="52" borderId="29" xfId="0" applyFont="1" applyFill="1" applyBorder="1" applyAlignment="1">
      <alignment horizontal="center" vertical="center" textRotation="90" wrapText="1"/>
    </xf>
    <xf numFmtId="0" fontId="128" fillId="52" borderId="28" xfId="0" applyFont="1" applyFill="1" applyBorder="1" applyAlignment="1">
      <alignment horizontal="center" vertical="center" textRotation="90" wrapText="1"/>
    </xf>
    <xf numFmtId="0" fontId="128" fillId="52" borderId="23" xfId="0" applyFont="1" applyFill="1" applyBorder="1" applyAlignment="1">
      <alignment horizontal="center" vertical="center" textRotation="90" wrapText="1"/>
    </xf>
    <xf numFmtId="0" fontId="128" fillId="52" borderId="25" xfId="0" applyFont="1" applyFill="1" applyBorder="1" applyAlignment="1">
      <alignment horizontal="center" vertical="center" textRotation="90" wrapText="1"/>
    </xf>
    <xf numFmtId="8" fontId="121" fillId="34" borderId="30" xfId="0" applyNumberFormat="1" applyFont="1" applyFill="1" applyBorder="1" applyAlignment="1">
      <alignment horizontal="center" vertical="center" wrapText="1"/>
    </xf>
    <xf numFmtId="8" fontId="121" fillId="34" borderId="25" xfId="0" applyNumberFormat="1" applyFont="1" applyFill="1" applyBorder="1" applyAlignment="1">
      <alignment horizontal="center" vertical="center" wrapText="1"/>
    </xf>
    <xf numFmtId="0" fontId="129" fillId="44" borderId="16" xfId="0" applyFont="1" applyFill="1" applyBorder="1" applyAlignment="1">
      <alignment horizontal="center" vertical="center" wrapText="1"/>
    </xf>
    <xf numFmtId="0" fontId="129" fillId="44" borderId="24" xfId="0" applyFont="1" applyFill="1" applyBorder="1" applyAlignment="1">
      <alignment horizontal="center" vertical="center" wrapText="1"/>
    </xf>
    <xf numFmtId="0" fontId="171" fillId="33" borderId="23" xfId="0" applyFont="1" applyFill="1" applyBorder="1" applyAlignment="1">
      <alignment horizontal="center" vertical="center" wrapText="1"/>
    </xf>
    <xf numFmtId="0" fontId="171" fillId="33" borderId="25" xfId="0" applyFont="1" applyFill="1" applyBorder="1" applyAlignment="1">
      <alignment horizontal="center" vertical="center" wrapText="1"/>
    </xf>
    <xf numFmtId="0" fontId="116" fillId="33" borderId="31" xfId="0" applyFont="1" applyFill="1" applyBorder="1" applyAlignment="1">
      <alignment horizontal="center" vertical="center" wrapText="1"/>
    </xf>
    <xf numFmtId="0" fontId="116" fillId="33" borderId="27" xfId="0" applyFont="1" applyFill="1" applyBorder="1" applyAlignment="1">
      <alignment horizontal="center" vertical="center" wrapText="1"/>
    </xf>
    <xf numFmtId="0" fontId="116" fillId="33" borderId="30" xfId="0" applyFont="1" applyFill="1" applyBorder="1" applyAlignment="1">
      <alignment horizontal="center" vertical="center" wrapText="1"/>
    </xf>
    <xf numFmtId="0" fontId="116" fillId="33" borderId="33" xfId="0" applyFont="1" applyFill="1" applyBorder="1" applyAlignment="1">
      <alignment horizontal="center" vertical="center" wrapText="1"/>
    </xf>
    <xf numFmtId="0" fontId="116" fillId="33" borderId="0" xfId="0" applyFont="1" applyFill="1" applyAlignment="1">
      <alignment horizontal="center" vertical="center" wrapText="1"/>
    </xf>
    <xf numFmtId="0" fontId="116" fillId="33" borderId="29" xfId="0" applyFont="1" applyFill="1" applyBorder="1" applyAlignment="1">
      <alignment horizontal="center" vertical="center" wrapText="1"/>
    </xf>
    <xf numFmtId="0" fontId="116" fillId="33" borderId="28" xfId="0" applyFont="1" applyFill="1" applyBorder="1" applyAlignment="1">
      <alignment horizontal="center" vertical="center" wrapText="1"/>
    </xf>
    <xf numFmtId="0" fontId="116" fillId="33" borderId="23" xfId="0" applyFont="1" applyFill="1" applyBorder="1" applyAlignment="1">
      <alignment horizontal="center" vertical="center" wrapText="1"/>
    </xf>
    <xf numFmtId="0" fontId="116" fillId="33" borderId="25" xfId="0" applyFont="1" applyFill="1" applyBorder="1" applyAlignment="1">
      <alignment horizontal="center" vertical="center" wrapText="1"/>
    </xf>
    <xf numFmtId="0" fontId="5" fillId="34" borderId="0" xfId="0" applyFont="1" applyFill="1" applyAlignment="1">
      <alignment horizontal="center" vertical="center" wrapText="1"/>
    </xf>
    <xf numFmtId="0" fontId="173" fillId="53" borderId="34" xfId="0" applyFont="1" applyFill="1" applyBorder="1" applyAlignment="1">
      <alignment horizontal="center" vertical="center" wrapText="1"/>
    </xf>
    <xf numFmtId="0" fontId="173" fillId="53" borderId="26" xfId="0" applyFont="1" applyFill="1" applyBorder="1" applyAlignment="1">
      <alignment horizontal="center" vertical="center" wrapText="1"/>
    </xf>
    <xf numFmtId="0" fontId="173" fillId="53" borderId="35" xfId="0" applyFont="1" applyFill="1" applyBorder="1" applyAlignment="1">
      <alignment horizontal="center" vertical="center" wrapText="1"/>
    </xf>
    <xf numFmtId="0" fontId="174" fillId="34" borderId="0" xfId="0" applyFont="1" applyFill="1" applyAlignment="1">
      <alignment horizontal="center" vertical="center" wrapText="1"/>
    </xf>
    <xf numFmtId="0" fontId="121" fillId="2" borderId="35" xfId="0" applyFont="1" applyFill="1" applyBorder="1" applyAlignment="1" applyProtection="1">
      <alignment horizontal="center" vertical="center" wrapText="1"/>
      <protection locked="0"/>
    </xf>
    <xf numFmtId="44" fontId="121" fillId="33" borderId="11" xfId="46" applyFont="1" applyFill="1" applyBorder="1" applyAlignment="1" applyProtection="1">
      <alignment horizontal="center" vertical="center" wrapText="1"/>
      <protection/>
    </xf>
    <xf numFmtId="0" fontId="132" fillId="34" borderId="33" xfId="0" applyFont="1" applyFill="1" applyBorder="1" applyAlignment="1">
      <alignment horizontal="center" wrapText="1"/>
    </xf>
    <xf numFmtId="0" fontId="132" fillId="34" borderId="0" xfId="0" applyFont="1" applyFill="1" applyAlignment="1">
      <alignment horizontal="center" wrapText="1"/>
    </xf>
    <xf numFmtId="0" fontId="132" fillId="34" borderId="29" xfId="0" applyFont="1" applyFill="1" applyBorder="1" applyAlignment="1">
      <alignment horizontal="center" wrapText="1"/>
    </xf>
    <xf numFmtId="0" fontId="132" fillId="34" borderId="31" xfId="0" applyFont="1" applyFill="1" applyBorder="1" applyAlignment="1">
      <alignment horizontal="center" wrapText="1"/>
    </xf>
    <xf numFmtId="0" fontId="132" fillId="34" borderId="27" xfId="0" applyFont="1" applyFill="1" applyBorder="1" applyAlignment="1">
      <alignment horizontal="center" wrapText="1"/>
    </xf>
    <xf numFmtId="0" fontId="132" fillId="34" borderId="30" xfId="0" applyFont="1" applyFill="1" applyBorder="1" applyAlignment="1">
      <alignment horizontal="center" wrapText="1"/>
    </xf>
    <xf numFmtId="0" fontId="129" fillId="33" borderId="23" xfId="0" applyFont="1" applyFill="1" applyBorder="1" applyAlignment="1">
      <alignment horizontal="center" vertical="center" wrapText="1"/>
    </xf>
    <xf numFmtId="0" fontId="129" fillId="33" borderId="25" xfId="0" applyFont="1" applyFill="1" applyBorder="1" applyAlignment="1">
      <alignment horizontal="center" vertical="center" wrapText="1"/>
    </xf>
    <xf numFmtId="0" fontId="15" fillId="34" borderId="0" xfId="0" applyFont="1" applyFill="1" applyAlignment="1">
      <alignment horizontal="center" vertical="center" wrapText="1"/>
    </xf>
    <xf numFmtId="0" fontId="15" fillId="34" borderId="15" xfId="0" applyFont="1" applyFill="1" applyBorder="1" applyAlignment="1">
      <alignment horizontal="center" vertical="center" wrapText="1"/>
    </xf>
    <xf numFmtId="0" fontId="166" fillId="37" borderId="58" xfId="0" applyFont="1" applyFill="1" applyBorder="1" applyAlignment="1">
      <alignment horizontal="center" vertical="center" wrapText="1"/>
    </xf>
    <xf numFmtId="0" fontId="115" fillId="37" borderId="38" xfId="0" applyFont="1" applyFill="1" applyBorder="1" applyAlignment="1">
      <alignment horizontal="center" vertical="center" wrapText="1"/>
    </xf>
    <xf numFmtId="0" fontId="115" fillId="37" borderId="53" xfId="0" applyFont="1" applyFill="1" applyBorder="1" applyAlignment="1">
      <alignment horizontal="center" vertical="center" wrapText="1"/>
    </xf>
    <xf numFmtId="0" fontId="115" fillId="37" borderId="39" xfId="0" applyFont="1" applyFill="1" applyBorder="1" applyAlignment="1">
      <alignment horizontal="center" vertical="center" wrapText="1"/>
    </xf>
    <xf numFmtId="44" fontId="121" fillId="34" borderId="0" xfId="44" applyFont="1" applyFill="1" applyBorder="1" applyAlignment="1" applyProtection="1">
      <alignment horizontal="center" vertical="center" wrapText="1"/>
      <protection/>
    </xf>
    <xf numFmtId="0" fontId="168" fillId="53" borderId="16" xfId="0" applyFont="1" applyFill="1" applyBorder="1" applyAlignment="1">
      <alignment horizontal="center" vertical="center" textRotation="90" wrapText="1"/>
    </xf>
    <xf numFmtId="0" fontId="168" fillId="53" borderId="32" xfId="0" applyFont="1" applyFill="1" applyBorder="1" applyAlignment="1">
      <alignment horizontal="center" vertical="center" textRotation="90" wrapText="1"/>
    </xf>
    <xf numFmtId="0" fontId="168" fillId="53" borderId="24" xfId="0" applyFont="1" applyFill="1" applyBorder="1" applyAlignment="1">
      <alignment horizontal="center" vertical="center" textRotation="90" wrapText="1"/>
    </xf>
    <xf numFmtId="44" fontId="121" fillId="33" borderId="33" xfId="46" applyFont="1" applyFill="1" applyBorder="1" applyAlignment="1" applyProtection="1">
      <alignment horizontal="center" vertical="center" wrapText="1"/>
      <protection/>
    </xf>
    <xf numFmtId="44" fontId="121" fillId="33" borderId="29" xfId="46" applyFont="1" applyFill="1" applyBorder="1" applyAlignment="1" applyProtection="1">
      <alignment horizontal="center" vertical="center" wrapText="1"/>
      <protection/>
    </xf>
    <xf numFmtId="44" fontId="121" fillId="33" borderId="33" xfId="0" applyNumberFormat="1" applyFont="1" applyFill="1" applyBorder="1" applyAlignment="1">
      <alignment horizontal="center" vertical="center" wrapText="1"/>
    </xf>
    <xf numFmtId="44" fontId="121" fillId="33" borderId="29" xfId="0" applyNumberFormat="1" applyFont="1" applyFill="1" applyBorder="1" applyAlignment="1">
      <alignment horizontal="center" vertical="center" wrapText="1"/>
    </xf>
    <xf numFmtId="0" fontId="115" fillId="37" borderId="34" xfId="0" applyFont="1" applyFill="1" applyBorder="1" applyAlignment="1">
      <alignment horizontal="center" vertical="center" wrapText="1"/>
    </xf>
    <xf numFmtId="0" fontId="115" fillId="37" borderId="35"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ill>
        <patternFill>
          <bgColor theme="7" tint="0.7999799847602844"/>
        </patternFill>
      </fill>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png" /><Relationship Id="rId9" Type="http://schemas.openxmlformats.org/officeDocument/2006/relationships/image" Target="../media/image9.jpe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jpeg" /><Relationship Id="rId13"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3</xdr:row>
      <xdr:rowOff>28575</xdr:rowOff>
    </xdr:from>
    <xdr:to>
      <xdr:col>2</xdr:col>
      <xdr:colOff>485775</xdr:colOff>
      <xdr:row>8</xdr:row>
      <xdr:rowOff>47625</xdr:rowOff>
    </xdr:to>
    <xdr:pic>
      <xdr:nvPicPr>
        <xdr:cNvPr id="1" name="Picture 19"/>
        <xdr:cNvPicPr preferRelativeResize="1">
          <a:picLocks noChangeAspect="1"/>
        </xdr:cNvPicPr>
      </xdr:nvPicPr>
      <xdr:blipFill>
        <a:blip r:embed="rId1"/>
        <a:stretch>
          <a:fillRect/>
        </a:stretch>
      </xdr:blipFill>
      <xdr:spPr>
        <a:xfrm>
          <a:off x="133350" y="742950"/>
          <a:ext cx="1619250" cy="619125"/>
        </a:xfrm>
        <a:prstGeom prst="rect">
          <a:avLst/>
        </a:prstGeom>
        <a:noFill/>
        <a:ln w="9525" cmpd="sng">
          <a:noFill/>
        </a:ln>
      </xdr:spPr>
    </xdr:pic>
    <xdr:clientData/>
  </xdr:twoCellAnchor>
  <xdr:twoCellAnchor editAs="oneCell">
    <xdr:from>
      <xdr:col>1</xdr:col>
      <xdr:colOff>276225</xdr:colOff>
      <xdr:row>63</xdr:row>
      <xdr:rowOff>238125</xdr:rowOff>
    </xdr:from>
    <xdr:to>
      <xdr:col>1</xdr:col>
      <xdr:colOff>752475</xdr:colOff>
      <xdr:row>91</xdr:row>
      <xdr:rowOff>295275</xdr:rowOff>
    </xdr:to>
    <xdr:pic>
      <xdr:nvPicPr>
        <xdr:cNvPr id="2" name="Picture 31"/>
        <xdr:cNvPicPr preferRelativeResize="1">
          <a:picLocks noChangeAspect="1"/>
        </xdr:cNvPicPr>
      </xdr:nvPicPr>
      <xdr:blipFill>
        <a:blip r:embed="rId2"/>
        <a:stretch>
          <a:fillRect/>
        </a:stretch>
      </xdr:blipFill>
      <xdr:spPr>
        <a:xfrm>
          <a:off x="419100" y="12182475"/>
          <a:ext cx="476250" cy="2809875"/>
        </a:xfrm>
        <a:prstGeom prst="rect">
          <a:avLst/>
        </a:prstGeom>
        <a:noFill/>
        <a:ln w="9525" cmpd="sng">
          <a:noFill/>
        </a:ln>
      </xdr:spPr>
    </xdr:pic>
    <xdr:clientData/>
  </xdr:twoCellAnchor>
  <xdr:twoCellAnchor editAs="oneCell">
    <xdr:from>
      <xdr:col>1</xdr:col>
      <xdr:colOff>114300</xdr:colOff>
      <xdr:row>50</xdr:row>
      <xdr:rowOff>114300</xdr:rowOff>
    </xdr:from>
    <xdr:to>
      <xdr:col>1</xdr:col>
      <xdr:colOff>990600</xdr:colOff>
      <xdr:row>58</xdr:row>
      <xdr:rowOff>114300</xdr:rowOff>
    </xdr:to>
    <xdr:pic>
      <xdr:nvPicPr>
        <xdr:cNvPr id="3" name="Picture 3"/>
        <xdr:cNvPicPr preferRelativeResize="1">
          <a:picLocks noChangeAspect="1"/>
        </xdr:cNvPicPr>
      </xdr:nvPicPr>
      <xdr:blipFill>
        <a:blip r:embed="rId3"/>
        <a:stretch>
          <a:fillRect/>
        </a:stretch>
      </xdr:blipFill>
      <xdr:spPr>
        <a:xfrm>
          <a:off x="257175" y="9563100"/>
          <a:ext cx="876300" cy="1409700"/>
        </a:xfrm>
        <a:prstGeom prst="rect">
          <a:avLst/>
        </a:prstGeom>
        <a:noFill/>
        <a:ln w="9525" cmpd="sng">
          <a:noFill/>
        </a:ln>
      </xdr:spPr>
    </xdr:pic>
    <xdr:clientData/>
  </xdr:twoCellAnchor>
  <xdr:twoCellAnchor editAs="oneCell">
    <xdr:from>
      <xdr:col>23</xdr:col>
      <xdr:colOff>323850</xdr:colOff>
      <xdr:row>59</xdr:row>
      <xdr:rowOff>114300</xdr:rowOff>
    </xdr:from>
    <xdr:to>
      <xdr:col>23</xdr:col>
      <xdr:colOff>600075</xdr:colOff>
      <xdr:row>61</xdr:row>
      <xdr:rowOff>276225</xdr:rowOff>
    </xdr:to>
    <xdr:pic>
      <xdr:nvPicPr>
        <xdr:cNvPr id="4" name="Picture 7"/>
        <xdr:cNvPicPr preferRelativeResize="1">
          <a:picLocks noChangeAspect="1"/>
        </xdr:cNvPicPr>
      </xdr:nvPicPr>
      <xdr:blipFill>
        <a:blip r:embed="rId4"/>
        <a:srcRect l="-1463" t="79058" r="79512"/>
        <a:stretch>
          <a:fillRect/>
        </a:stretch>
      </xdr:blipFill>
      <xdr:spPr>
        <a:xfrm>
          <a:off x="9382125" y="11191875"/>
          <a:ext cx="276225" cy="561975"/>
        </a:xfrm>
        <a:prstGeom prst="rect">
          <a:avLst/>
        </a:prstGeom>
        <a:noFill/>
        <a:ln w="9525" cmpd="sng">
          <a:noFill/>
        </a:ln>
      </xdr:spPr>
    </xdr:pic>
    <xdr:clientData/>
  </xdr:twoCellAnchor>
  <xdr:twoCellAnchor editAs="oneCell">
    <xdr:from>
      <xdr:col>24</xdr:col>
      <xdr:colOff>57150</xdr:colOff>
      <xdr:row>58</xdr:row>
      <xdr:rowOff>19050</xdr:rowOff>
    </xdr:from>
    <xdr:to>
      <xdr:col>24</xdr:col>
      <xdr:colOff>219075</xdr:colOff>
      <xdr:row>61</xdr:row>
      <xdr:rowOff>104775</xdr:rowOff>
    </xdr:to>
    <xdr:pic>
      <xdr:nvPicPr>
        <xdr:cNvPr id="5" name="Picture 43"/>
        <xdr:cNvPicPr preferRelativeResize="1">
          <a:picLocks noChangeAspect="1"/>
        </xdr:cNvPicPr>
      </xdr:nvPicPr>
      <xdr:blipFill>
        <a:blip r:embed="rId5"/>
        <a:srcRect l="20487" t="73236" r="65852" b="224"/>
        <a:stretch>
          <a:fillRect/>
        </a:stretch>
      </xdr:blipFill>
      <xdr:spPr>
        <a:xfrm>
          <a:off x="9763125" y="10877550"/>
          <a:ext cx="161925" cy="704850"/>
        </a:xfrm>
        <a:prstGeom prst="rect">
          <a:avLst/>
        </a:prstGeom>
        <a:noFill/>
        <a:ln w="9525" cmpd="sng">
          <a:noFill/>
        </a:ln>
      </xdr:spPr>
    </xdr:pic>
    <xdr:clientData/>
  </xdr:twoCellAnchor>
  <xdr:twoCellAnchor editAs="oneCell">
    <xdr:from>
      <xdr:col>24</xdr:col>
      <xdr:colOff>352425</xdr:colOff>
      <xdr:row>56</xdr:row>
      <xdr:rowOff>47625</xdr:rowOff>
    </xdr:from>
    <xdr:to>
      <xdr:col>24</xdr:col>
      <xdr:colOff>447675</xdr:colOff>
      <xdr:row>61</xdr:row>
      <xdr:rowOff>47625</xdr:rowOff>
    </xdr:to>
    <xdr:pic>
      <xdr:nvPicPr>
        <xdr:cNvPr id="6" name="Picture 44"/>
        <xdr:cNvPicPr preferRelativeResize="1">
          <a:picLocks noChangeAspect="1"/>
        </xdr:cNvPicPr>
      </xdr:nvPicPr>
      <xdr:blipFill>
        <a:blip r:embed="rId6"/>
        <a:srcRect l="48294" t="63829" r="43901" b="-671"/>
        <a:stretch>
          <a:fillRect/>
        </a:stretch>
      </xdr:blipFill>
      <xdr:spPr>
        <a:xfrm>
          <a:off x="10058400" y="10553700"/>
          <a:ext cx="95250" cy="971550"/>
        </a:xfrm>
        <a:prstGeom prst="rect">
          <a:avLst/>
        </a:prstGeom>
        <a:noFill/>
        <a:ln w="9525" cmpd="sng">
          <a:noFill/>
        </a:ln>
      </xdr:spPr>
    </xdr:pic>
    <xdr:clientData/>
  </xdr:twoCellAnchor>
  <xdr:twoCellAnchor editAs="oneCell">
    <xdr:from>
      <xdr:col>25</xdr:col>
      <xdr:colOff>142875</xdr:colOff>
      <xdr:row>51</xdr:row>
      <xdr:rowOff>123825</xdr:rowOff>
    </xdr:from>
    <xdr:to>
      <xdr:col>25</xdr:col>
      <xdr:colOff>219075</xdr:colOff>
      <xdr:row>61</xdr:row>
      <xdr:rowOff>66675</xdr:rowOff>
    </xdr:to>
    <xdr:pic>
      <xdr:nvPicPr>
        <xdr:cNvPr id="7" name="Picture 45"/>
        <xdr:cNvPicPr preferRelativeResize="1">
          <a:picLocks noChangeAspect="1"/>
        </xdr:cNvPicPr>
      </xdr:nvPicPr>
      <xdr:blipFill>
        <a:blip r:embed="rId7"/>
        <a:srcRect l="66830" t="33816" r="26828"/>
        <a:stretch>
          <a:fillRect/>
        </a:stretch>
      </xdr:blipFill>
      <xdr:spPr>
        <a:xfrm>
          <a:off x="10420350" y="9791700"/>
          <a:ext cx="76200" cy="1752600"/>
        </a:xfrm>
        <a:prstGeom prst="rect">
          <a:avLst/>
        </a:prstGeom>
        <a:noFill/>
        <a:ln w="9525" cmpd="sng">
          <a:noFill/>
        </a:ln>
      </xdr:spPr>
    </xdr:pic>
    <xdr:clientData/>
  </xdr:twoCellAnchor>
  <xdr:twoCellAnchor editAs="oneCell">
    <xdr:from>
      <xdr:col>19</xdr:col>
      <xdr:colOff>638175</xdr:colOff>
      <xdr:row>141</xdr:row>
      <xdr:rowOff>66675</xdr:rowOff>
    </xdr:from>
    <xdr:to>
      <xdr:col>23</xdr:col>
      <xdr:colOff>161925</xdr:colOff>
      <xdr:row>145</xdr:row>
      <xdr:rowOff>66675</xdr:rowOff>
    </xdr:to>
    <xdr:pic>
      <xdr:nvPicPr>
        <xdr:cNvPr id="8" name="Picture 20"/>
        <xdr:cNvPicPr preferRelativeResize="1">
          <a:picLocks noChangeAspect="1"/>
        </xdr:cNvPicPr>
      </xdr:nvPicPr>
      <xdr:blipFill>
        <a:blip r:embed="rId8"/>
        <a:stretch>
          <a:fillRect/>
        </a:stretch>
      </xdr:blipFill>
      <xdr:spPr>
        <a:xfrm>
          <a:off x="7791450" y="21412200"/>
          <a:ext cx="1428750" cy="1228725"/>
        </a:xfrm>
        <a:prstGeom prst="rect">
          <a:avLst/>
        </a:prstGeom>
        <a:noFill/>
        <a:ln w="9525" cmpd="sng">
          <a:noFill/>
        </a:ln>
      </xdr:spPr>
    </xdr:pic>
    <xdr:clientData/>
  </xdr:twoCellAnchor>
  <xdr:twoCellAnchor editAs="oneCell">
    <xdr:from>
      <xdr:col>23</xdr:col>
      <xdr:colOff>219075</xdr:colOff>
      <xdr:row>137</xdr:row>
      <xdr:rowOff>38100</xdr:rowOff>
    </xdr:from>
    <xdr:to>
      <xdr:col>24</xdr:col>
      <xdr:colOff>476250</xdr:colOff>
      <xdr:row>146</xdr:row>
      <xdr:rowOff>0</xdr:rowOff>
    </xdr:to>
    <xdr:pic>
      <xdr:nvPicPr>
        <xdr:cNvPr id="9" name="Picture 21"/>
        <xdr:cNvPicPr preferRelativeResize="1">
          <a:picLocks noChangeAspect="1"/>
        </xdr:cNvPicPr>
      </xdr:nvPicPr>
      <xdr:blipFill>
        <a:blip r:embed="rId9"/>
        <a:srcRect l="8752" r="14857"/>
        <a:stretch>
          <a:fillRect/>
        </a:stretch>
      </xdr:blipFill>
      <xdr:spPr>
        <a:xfrm>
          <a:off x="9277350" y="20116800"/>
          <a:ext cx="904875" cy="2905125"/>
        </a:xfrm>
        <a:prstGeom prst="rect">
          <a:avLst/>
        </a:prstGeom>
        <a:noFill/>
        <a:ln w="9525" cmpd="sng">
          <a:noFill/>
        </a:ln>
      </xdr:spPr>
    </xdr:pic>
    <xdr:clientData/>
  </xdr:twoCellAnchor>
  <xdr:twoCellAnchor editAs="oneCell">
    <xdr:from>
      <xdr:col>24</xdr:col>
      <xdr:colOff>504825</xdr:colOff>
      <xdr:row>131</xdr:row>
      <xdr:rowOff>57150</xdr:rowOff>
    </xdr:from>
    <xdr:to>
      <xdr:col>27</xdr:col>
      <xdr:colOff>0</xdr:colOff>
      <xdr:row>145</xdr:row>
      <xdr:rowOff>409575</xdr:rowOff>
    </xdr:to>
    <xdr:pic>
      <xdr:nvPicPr>
        <xdr:cNvPr id="10" name="Picture 22"/>
        <xdr:cNvPicPr preferRelativeResize="1">
          <a:picLocks noChangeAspect="1"/>
        </xdr:cNvPicPr>
      </xdr:nvPicPr>
      <xdr:blipFill>
        <a:blip r:embed="rId10"/>
        <a:srcRect l="9634"/>
        <a:stretch>
          <a:fillRect/>
        </a:stretch>
      </xdr:blipFill>
      <xdr:spPr>
        <a:xfrm>
          <a:off x="10210800" y="18068925"/>
          <a:ext cx="971550" cy="4914900"/>
        </a:xfrm>
        <a:prstGeom prst="rect">
          <a:avLst/>
        </a:prstGeom>
        <a:noFill/>
        <a:ln w="9525" cmpd="sng">
          <a:noFill/>
        </a:ln>
      </xdr:spPr>
    </xdr:pic>
    <xdr:clientData/>
  </xdr:twoCellAnchor>
  <xdr:twoCellAnchor editAs="oneCell">
    <xdr:from>
      <xdr:col>15</xdr:col>
      <xdr:colOff>142875</xdr:colOff>
      <xdr:row>140</xdr:row>
      <xdr:rowOff>361950</xdr:rowOff>
    </xdr:from>
    <xdr:to>
      <xdr:col>19</xdr:col>
      <xdr:colOff>571500</xdr:colOff>
      <xdr:row>145</xdr:row>
      <xdr:rowOff>47625</xdr:rowOff>
    </xdr:to>
    <xdr:pic>
      <xdr:nvPicPr>
        <xdr:cNvPr id="11" name="Picture 28"/>
        <xdr:cNvPicPr preferRelativeResize="1">
          <a:picLocks noChangeAspect="1"/>
        </xdr:cNvPicPr>
      </xdr:nvPicPr>
      <xdr:blipFill>
        <a:blip r:embed="rId11"/>
        <a:srcRect l="13618" r="5661" b="4167"/>
        <a:stretch>
          <a:fillRect/>
        </a:stretch>
      </xdr:blipFill>
      <xdr:spPr>
        <a:xfrm>
          <a:off x="6496050" y="21221700"/>
          <a:ext cx="1228725" cy="1400175"/>
        </a:xfrm>
        <a:prstGeom prst="rect">
          <a:avLst/>
        </a:prstGeom>
        <a:noFill/>
        <a:ln w="9525" cmpd="sng">
          <a:noFill/>
        </a:ln>
      </xdr:spPr>
    </xdr:pic>
    <xdr:clientData/>
  </xdr:twoCellAnchor>
  <xdr:twoCellAnchor editAs="oneCell">
    <xdr:from>
      <xdr:col>25</xdr:col>
      <xdr:colOff>390525</xdr:colOff>
      <xdr:row>49</xdr:row>
      <xdr:rowOff>247650</xdr:rowOff>
    </xdr:from>
    <xdr:to>
      <xdr:col>25</xdr:col>
      <xdr:colOff>495300</xdr:colOff>
      <xdr:row>61</xdr:row>
      <xdr:rowOff>142875</xdr:rowOff>
    </xdr:to>
    <xdr:pic>
      <xdr:nvPicPr>
        <xdr:cNvPr id="12" name="Picture 26"/>
        <xdr:cNvPicPr preferRelativeResize="1">
          <a:picLocks noChangeAspect="1"/>
        </xdr:cNvPicPr>
      </xdr:nvPicPr>
      <xdr:blipFill>
        <a:blip r:embed="rId12"/>
        <a:srcRect l="89758" t="-3361" r="1948" b="895"/>
        <a:stretch>
          <a:fillRect/>
        </a:stretch>
      </xdr:blipFill>
      <xdr:spPr>
        <a:xfrm>
          <a:off x="10668000" y="8667750"/>
          <a:ext cx="104775" cy="2952750"/>
        </a:xfrm>
        <a:prstGeom prst="rect">
          <a:avLst/>
        </a:prstGeom>
        <a:noFill/>
        <a:ln w="9525" cmpd="sng">
          <a:noFill/>
        </a:ln>
      </xdr:spPr>
    </xdr:pic>
    <xdr:clientData/>
  </xdr:twoCellAnchor>
  <xdr:twoCellAnchor editAs="oneCell">
    <xdr:from>
      <xdr:col>1</xdr:col>
      <xdr:colOff>57150</xdr:colOff>
      <xdr:row>140</xdr:row>
      <xdr:rowOff>9525</xdr:rowOff>
    </xdr:from>
    <xdr:to>
      <xdr:col>1</xdr:col>
      <xdr:colOff>809625</xdr:colOff>
      <xdr:row>142</xdr:row>
      <xdr:rowOff>333375</xdr:rowOff>
    </xdr:to>
    <xdr:pic>
      <xdr:nvPicPr>
        <xdr:cNvPr id="13" name="Picture 29"/>
        <xdr:cNvPicPr preferRelativeResize="1">
          <a:picLocks noChangeAspect="1"/>
        </xdr:cNvPicPr>
      </xdr:nvPicPr>
      <xdr:blipFill>
        <a:blip r:embed="rId13"/>
        <a:stretch>
          <a:fillRect/>
        </a:stretch>
      </xdr:blipFill>
      <xdr:spPr>
        <a:xfrm>
          <a:off x="200025" y="20869275"/>
          <a:ext cx="7524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N250"/>
  <sheetViews>
    <sheetView tabSelected="1" zoomScale="95" zoomScaleNormal="95" zoomScalePageLayoutView="0" workbookViewId="0" topLeftCell="A1">
      <selection activeCell="C10" sqref="C10:K10"/>
    </sheetView>
  </sheetViews>
  <sheetFormatPr defaultColWidth="9.33203125" defaultRowHeight="12.75"/>
  <cols>
    <col min="1" max="1" width="2.5" style="1" customWidth="1"/>
    <col min="2" max="2" width="19.66015625" style="1" customWidth="1"/>
    <col min="3" max="3" width="11.5" style="1" customWidth="1"/>
    <col min="4" max="4" width="2.83203125" style="1" customWidth="1"/>
    <col min="5" max="5" width="7.83203125" style="1" customWidth="1"/>
    <col min="6" max="6" width="12.83203125" style="1" customWidth="1"/>
    <col min="7" max="7" width="3.5" style="1" customWidth="1"/>
    <col min="8" max="8" width="1.83203125" style="1" customWidth="1"/>
    <col min="9" max="9" width="12.33203125" style="1" customWidth="1"/>
    <col min="10" max="10" width="6.83203125" style="1" customWidth="1"/>
    <col min="11" max="11" width="6.5" style="1" customWidth="1"/>
    <col min="12" max="12" width="5.66015625" style="1" customWidth="1"/>
    <col min="13" max="13" width="2.83203125" style="1" customWidth="1"/>
    <col min="14" max="14" width="11" style="1" customWidth="1"/>
    <col min="15" max="15" width="3.5" style="1" customWidth="1"/>
    <col min="16" max="16" width="3.33203125" style="1" customWidth="1"/>
    <col min="17" max="17" width="4.5" style="1" customWidth="1"/>
    <col min="18" max="18" width="4.83203125" style="1" customWidth="1"/>
    <col min="19" max="19" width="1.3359375" style="1" customWidth="1"/>
    <col min="20" max="20" width="13.33203125" style="1" customWidth="1"/>
    <col min="21" max="22" width="5.5" style="1" customWidth="1"/>
    <col min="23" max="23" width="9" style="1" customWidth="1"/>
    <col min="24" max="24" width="11.33203125" style="1" customWidth="1"/>
    <col min="25" max="25" width="10" style="1" customWidth="1"/>
    <col min="26" max="26" width="12.83203125" style="1" customWidth="1"/>
    <col min="27" max="27" width="3" style="1" customWidth="1"/>
    <col min="28" max="28" width="9.83203125" style="1" customWidth="1"/>
    <col min="29" max="36" width="9.33203125" style="1" customWidth="1"/>
    <col min="37" max="39" width="0" style="1" hidden="1" customWidth="1"/>
    <col min="40" max="16384" width="9.33203125" style="1" customWidth="1"/>
  </cols>
  <sheetData>
    <row r="1" spans="2:23" ht="12.75">
      <c r="B1" s="1" t="s">
        <v>64</v>
      </c>
      <c r="W1" s="1" t="s">
        <v>64</v>
      </c>
    </row>
    <row r="2" spans="2:27" s="18" customFormat="1" ht="17.25" customHeight="1">
      <c r="B2" s="19" t="s">
        <v>63</v>
      </c>
      <c r="C2" s="358"/>
      <c r="D2" s="358"/>
      <c r="E2" s="358"/>
      <c r="U2" s="20"/>
      <c r="V2" s="21" t="s">
        <v>62</v>
      </c>
      <c r="W2" s="22"/>
      <c r="X2" s="568"/>
      <c r="Y2" s="568"/>
      <c r="Z2" s="18" t="str">
        <f>IF($W$89&gt;0,"Pk Discnt",IF($W$89&lt;0,"Extra Candy",IF($W$89=0," ")))</f>
        <v> </v>
      </c>
      <c r="AA2" s="18" t="b">
        <f>IF($W$89&gt;0,$W$89,IF($W$89&lt;0,($W$89*-1)))</f>
        <v>0</v>
      </c>
    </row>
    <row r="3" spans="1:29" ht="26.25" customHeight="1">
      <c r="A3" s="86"/>
      <c r="B3" s="213" t="s">
        <v>218</v>
      </c>
      <c r="C3" s="95"/>
      <c r="D3" s="95"/>
      <c r="E3" s="95"/>
      <c r="G3" s="95"/>
      <c r="H3" s="95"/>
      <c r="I3" s="86"/>
      <c r="J3" s="86"/>
      <c r="K3" s="96" t="s">
        <v>203</v>
      </c>
      <c r="L3" s="86"/>
      <c r="M3" s="86"/>
      <c r="N3" s="86"/>
      <c r="O3" s="86"/>
      <c r="P3" s="86"/>
      <c r="Q3" s="86"/>
      <c r="R3" s="86"/>
      <c r="S3" s="86"/>
      <c r="T3" s="86"/>
      <c r="U3" s="97"/>
      <c r="V3" s="97"/>
      <c r="W3" s="569" t="s">
        <v>0</v>
      </c>
      <c r="X3" s="569"/>
      <c r="Y3" s="98"/>
      <c r="Z3" s="86"/>
      <c r="AA3" s="99"/>
      <c r="AB3" s="99"/>
      <c r="AC3" s="99"/>
    </row>
    <row r="4" spans="1:29" s="2" customFormat="1" ht="7.5" customHeight="1">
      <c r="A4" s="100"/>
      <c r="B4" s="100"/>
      <c r="C4" s="101"/>
      <c r="D4" s="101"/>
      <c r="E4" s="101"/>
      <c r="F4" s="102"/>
      <c r="G4" s="101"/>
      <c r="H4" s="101"/>
      <c r="I4" s="100"/>
      <c r="J4" s="100"/>
      <c r="K4" s="100"/>
      <c r="L4" s="100"/>
      <c r="M4" s="100"/>
      <c r="N4" s="100"/>
      <c r="O4" s="100"/>
      <c r="P4" s="100"/>
      <c r="Q4" s="100"/>
      <c r="R4" s="100"/>
      <c r="S4" s="100"/>
      <c r="T4" s="100"/>
      <c r="U4" s="103"/>
      <c r="V4" s="103"/>
      <c r="W4" s="104"/>
      <c r="X4" s="104"/>
      <c r="Y4" s="105"/>
      <c r="Z4" s="100"/>
      <c r="AA4" s="106"/>
      <c r="AB4" s="106"/>
      <c r="AC4" s="106"/>
    </row>
    <row r="5" spans="1:29" ht="20.25" customHeight="1">
      <c r="A5" s="86"/>
      <c r="B5" s="107"/>
      <c r="C5" s="95"/>
      <c r="D5" s="95"/>
      <c r="E5" s="95"/>
      <c r="F5" s="95"/>
      <c r="G5" s="95"/>
      <c r="H5" s="95"/>
      <c r="I5" s="86"/>
      <c r="J5" s="86"/>
      <c r="K5" s="86"/>
      <c r="L5" s="86"/>
      <c r="M5" s="86"/>
      <c r="N5" s="86"/>
      <c r="O5" s="86"/>
      <c r="P5" s="86"/>
      <c r="Q5" s="86"/>
      <c r="R5" s="86"/>
      <c r="S5" s="86"/>
      <c r="T5" s="86"/>
      <c r="U5" s="570" t="s">
        <v>58</v>
      </c>
      <c r="V5" s="570"/>
      <c r="W5" s="570"/>
      <c r="X5" s="571">
        <f>X151</f>
        <v>0</v>
      </c>
      <c r="Y5" s="571"/>
      <c r="Z5" s="108"/>
      <c r="AA5" s="99"/>
      <c r="AB5" s="99"/>
      <c r="AC5" s="99"/>
    </row>
    <row r="6" spans="1:29" ht="19.5" customHeight="1" hidden="1">
      <c r="A6" s="86"/>
      <c r="B6" s="109" t="s">
        <v>83</v>
      </c>
      <c r="C6" s="86"/>
      <c r="D6" s="86"/>
      <c r="E6" s="86"/>
      <c r="F6" s="86"/>
      <c r="G6" s="86"/>
      <c r="H6" s="86"/>
      <c r="I6" s="86"/>
      <c r="J6" s="86"/>
      <c r="K6" s="86"/>
      <c r="L6" s="86"/>
      <c r="M6" s="86"/>
      <c r="N6" s="86"/>
      <c r="O6" s="86"/>
      <c r="P6" s="86"/>
      <c r="Q6" s="86"/>
      <c r="R6" s="86"/>
      <c r="S6" s="86"/>
      <c r="T6" s="110"/>
      <c r="U6" s="111"/>
      <c r="V6" s="103"/>
      <c r="W6" s="112"/>
      <c r="X6" s="112"/>
      <c r="Y6" s="113"/>
      <c r="Z6" s="109"/>
      <c r="AA6" s="114"/>
      <c r="AB6" s="99"/>
      <c r="AC6" s="99"/>
    </row>
    <row r="7" spans="1:29" ht="19.5" customHeight="1" hidden="1">
      <c r="A7" s="86"/>
      <c r="B7" s="109" t="s">
        <v>84</v>
      </c>
      <c r="C7" s="86"/>
      <c r="D7" s="86"/>
      <c r="E7" s="86"/>
      <c r="F7" s="86"/>
      <c r="G7" s="86"/>
      <c r="H7" s="86"/>
      <c r="I7" s="86"/>
      <c r="J7" s="86"/>
      <c r="K7" s="86"/>
      <c r="L7" s="86"/>
      <c r="M7" s="86"/>
      <c r="N7" s="86"/>
      <c r="O7" s="86"/>
      <c r="P7" s="86"/>
      <c r="Q7" s="86"/>
      <c r="R7" s="86"/>
      <c r="S7" s="86"/>
      <c r="T7" s="110"/>
      <c r="U7" s="111"/>
      <c r="V7" s="103"/>
      <c r="W7" s="112"/>
      <c r="X7" s="112"/>
      <c r="Y7" s="113"/>
      <c r="Z7" s="109"/>
      <c r="AA7" s="114"/>
      <c r="AB7" s="99"/>
      <c r="AC7" s="99"/>
    </row>
    <row r="8" spans="1:29" ht="19.5" customHeight="1">
      <c r="A8" s="86"/>
      <c r="B8" s="109"/>
      <c r="C8" s="86"/>
      <c r="D8" s="86"/>
      <c r="E8" s="86"/>
      <c r="F8" s="438" t="s">
        <v>83</v>
      </c>
      <c r="G8" s="438"/>
      <c r="H8" s="438"/>
      <c r="I8" s="438"/>
      <c r="J8" s="438"/>
      <c r="K8" s="438"/>
      <c r="L8" s="438"/>
      <c r="M8" s="438"/>
      <c r="N8" s="438"/>
      <c r="O8" s="86"/>
      <c r="P8" s="86"/>
      <c r="Q8" s="86"/>
      <c r="R8" s="86"/>
      <c r="S8" s="86"/>
      <c r="T8" s="110"/>
      <c r="U8" s="115" t="s">
        <v>59</v>
      </c>
      <c r="V8" s="103"/>
      <c r="W8" s="112"/>
      <c r="X8" s="112"/>
      <c r="Z8" s="116"/>
      <c r="AA8" s="114"/>
      <c r="AB8" s="99"/>
      <c r="AC8" s="99"/>
    </row>
    <row r="9" spans="1:33" ht="9.75" customHeight="1">
      <c r="A9" s="86"/>
      <c r="B9" s="103"/>
      <c r="C9" s="117"/>
      <c r="D9" s="117"/>
      <c r="E9" s="117"/>
      <c r="F9" s="117"/>
      <c r="G9" s="117"/>
      <c r="H9" s="117"/>
      <c r="I9" s="117"/>
      <c r="J9" s="117"/>
      <c r="K9" s="117"/>
      <c r="L9" s="86"/>
      <c r="M9" s="86"/>
      <c r="N9" s="86"/>
      <c r="O9" s="86"/>
      <c r="P9" s="86"/>
      <c r="Q9" s="86"/>
      <c r="R9" s="86"/>
      <c r="S9" s="86"/>
      <c r="T9" s="118"/>
      <c r="U9" s="86"/>
      <c r="V9" s="100"/>
      <c r="W9" s="100"/>
      <c r="X9" s="100"/>
      <c r="Y9" s="86"/>
      <c r="Z9" s="86"/>
      <c r="AA9" s="99"/>
      <c r="AB9" s="119"/>
      <c r="AC9" s="120"/>
      <c r="AD9" s="120"/>
      <c r="AE9" s="120"/>
      <c r="AF9" s="120"/>
      <c r="AG9" s="120"/>
    </row>
    <row r="10" spans="1:33" ht="19.5" customHeight="1">
      <c r="A10" s="86"/>
      <c r="B10" s="104" t="s">
        <v>15</v>
      </c>
      <c r="C10" s="437"/>
      <c r="D10" s="437"/>
      <c r="E10" s="437"/>
      <c r="F10" s="437"/>
      <c r="G10" s="437"/>
      <c r="H10" s="437"/>
      <c r="I10" s="437"/>
      <c r="J10" s="437"/>
      <c r="K10" s="437"/>
      <c r="L10" s="86"/>
      <c r="M10" s="86"/>
      <c r="N10" s="86"/>
      <c r="O10" s="86"/>
      <c r="P10" s="86"/>
      <c r="Q10" s="86"/>
      <c r="R10" s="86"/>
      <c r="S10" s="86"/>
      <c r="T10" s="118"/>
      <c r="U10" s="572" t="s">
        <v>18</v>
      </c>
      <c r="V10" s="572"/>
      <c r="W10" s="572"/>
      <c r="X10" s="573"/>
      <c r="Y10" s="574"/>
      <c r="Z10" s="121"/>
      <c r="AA10" s="122"/>
      <c r="AB10" s="122"/>
      <c r="AC10" s="122"/>
      <c r="AD10" s="122"/>
      <c r="AE10" s="120"/>
      <c r="AF10" s="120"/>
      <c r="AG10" s="120"/>
    </row>
    <row r="11" spans="3:33" ht="6" customHeight="1">
      <c r="C11" s="2"/>
      <c r="D11" s="2"/>
      <c r="E11" s="2"/>
      <c r="F11" s="2"/>
      <c r="G11" s="2"/>
      <c r="H11" s="2"/>
      <c r="I11" s="2"/>
      <c r="J11" s="2"/>
      <c r="K11" s="2"/>
      <c r="T11" s="96"/>
      <c r="U11" s="96"/>
      <c r="AA11" s="99"/>
      <c r="AB11" s="119"/>
      <c r="AC11" s="120"/>
      <c r="AD11" s="120"/>
      <c r="AE11" s="120"/>
      <c r="AF11" s="120"/>
      <c r="AG11" s="120"/>
    </row>
    <row r="12" spans="2:33" ht="16.5" customHeight="1">
      <c r="B12" s="123" t="s">
        <v>1</v>
      </c>
      <c r="C12" s="369"/>
      <c r="D12" s="369"/>
      <c r="E12" s="369"/>
      <c r="F12" s="369"/>
      <c r="G12" s="369"/>
      <c r="H12" s="369"/>
      <c r="I12" s="369"/>
      <c r="J12" s="369"/>
      <c r="K12" s="369"/>
      <c r="L12" s="124"/>
      <c r="M12" s="368" t="s">
        <v>117</v>
      </c>
      <c r="N12" s="368"/>
      <c r="O12" s="125"/>
      <c r="P12" s="125"/>
      <c r="Q12" s="125"/>
      <c r="R12" s="36"/>
      <c r="S12" s="125"/>
      <c r="T12" s="126" t="s">
        <v>97</v>
      </c>
      <c r="U12" s="126"/>
      <c r="W12" s="127"/>
      <c r="X12" s="575" t="s">
        <v>167</v>
      </c>
      <c r="Y12" s="575"/>
      <c r="Z12" s="128" t="s">
        <v>168</v>
      </c>
      <c r="AA12" s="99"/>
      <c r="AB12" s="114"/>
      <c r="AC12" s="114"/>
      <c r="AD12" s="114"/>
      <c r="AE12" s="114"/>
      <c r="AF12" s="114"/>
      <c r="AG12" s="114"/>
    </row>
    <row r="13" spans="2:39" ht="3" customHeight="1">
      <c r="B13" s="3"/>
      <c r="C13" s="3"/>
      <c r="D13" s="3"/>
      <c r="E13" s="3"/>
      <c r="F13" s="3"/>
      <c r="G13" s="3"/>
      <c r="H13" s="3"/>
      <c r="I13" s="3"/>
      <c r="J13" s="3"/>
      <c r="K13" s="3"/>
      <c r="L13" s="3"/>
      <c r="M13" s="3"/>
      <c r="N13" s="3"/>
      <c r="O13" s="3"/>
      <c r="P13" s="3"/>
      <c r="Q13" s="3"/>
      <c r="R13" s="3"/>
      <c r="S13" s="3"/>
      <c r="T13" s="3"/>
      <c r="U13" s="3"/>
      <c r="V13" s="3"/>
      <c r="W13" s="2"/>
      <c r="X13" s="2"/>
      <c r="Y13" s="2"/>
      <c r="Z13" s="2"/>
      <c r="AA13" s="2"/>
      <c r="AB13" s="2"/>
      <c r="AC13" s="2"/>
      <c r="AD13" s="2"/>
      <c r="AE13" s="2"/>
      <c r="AF13" s="2"/>
      <c r="AG13" s="2"/>
      <c r="AH13" s="2"/>
      <c r="AI13" s="2"/>
      <c r="AJ13" s="2"/>
      <c r="AK13" s="2"/>
      <c r="AL13" s="2"/>
      <c r="AM13" s="2"/>
    </row>
    <row r="14" spans="2:39" ht="15.75" customHeight="1">
      <c r="B14" s="129" t="s">
        <v>2</v>
      </c>
      <c r="C14" s="359"/>
      <c r="D14" s="359"/>
      <c r="E14" s="359"/>
      <c r="F14" s="359"/>
      <c r="G14" s="359"/>
      <c r="H14" s="359"/>
      <c r="I14" s="359"/>
      <c r="J14" s="359"/>
      <c r="K14" s="359"/>
      <c r="L14" s="3"/>
      <c r="M14" s="129" t="s">
        <v>2</v>
      </c>
      <c r="N14" s="130"/>
      <c r="O14" s="131"/>
      <c r="P14" s="131"/>
      <c r="Q14" s="359"/>
      <c r="R14" s="359"/>
      <c r="S14" s="359"/>
      <c r="T14" s="359"/>
      <c r="U14" s="359"/>
      <c r="V14" s="359"/>
      <c r="W14" s="359"/>
      <c r="X14" s="359"/>
      <c r="Y14" s="359"/>
      <c r="Z14" s="3"/>
      <c r="AA14" s="3"/>
      <c r="AB14" s="3"/>
      <c r="AC14" s="6"/>
      <c r="AD14" s="6"/>
      <c r="AE14" s="6"/>
      <c r="AF14" s="6"/>
      <c r="AG14" s="6"/>
      <c r="AH14" s="3"/>
      <c r="AI14" s="2"/>
      <c r="AJ14" s="2"/>
      <c r="AK14" s="2"/>
      <c r="AL14" s="2"/>
      <c r="AM14" s="2"/>
    </row>
    <row r="15" spans="2:39" ht="15.75" customHeight="1">
      <c r="B15" s="129" t="s">
        <v>3</v>
      </c>
      <c r="C15" s="364"/>
      <c r="D15" s="364"/>
      <c r="E15" s="364"/>
      <c r="F15" s="364"/>
      <c r="G15" s="364"/>
      <c r="H15" s="364"/>
      <c r="I15" s="364"/>
      <c r="J15" s="364"/>
      <c r="K15" s="364"/>
      <c r="L15" s="3"/>
      <c r="M15" s="129" t="s">
        <v>3</v>
      </c>
      <c r="N15" s="130"/>
      <c r="O15" s="131"/>
      <c r="P15" s="131"/>
      <c r="Q15" s="364"/>
      <c r="R15" s="364"/>
      <c r="S15" s="364"/>
      <c r="T15" s="364"/>
      <c r="U15" s="364"/>
      <c r="V15" s="364"/>
      <c r="W15" s="364"/>
      <c r="X15" s="364"/>
      <c r="Y15" s="364"/>
      <c r="Z15" s="3"/>
      <c r="AA15" s="3"/>
      <c r="AB15" s="3"/>
      <c r="AC15" s="6"/>
      <c r="AD15" s="6"/>
      <c r="AE15" s="6"/>
      <c r="AF15" s="6"/>
      <c r="AG15" s="6"/>
      <c r="AH15" s="3"/>
      <c r="AI15" s="2"/>
      <c r="AJ15" s="2"/>
      <c r="AK15" s="2"/>
      <c r="AL15" s="2"/>
      <c r="AM15" s="2"/>
    </row>
    <row r="16" spans="2:39" ht="15.75" customHeight="1">
      <c r="B16" s="132" t="s">
        <v>4</v>
      </c>
      <c r="C16" s="370"/>
      <c r="D16" s="370"/>
      <c r="E16" s="370"/>
      <c r="F16" s="370"/>
      <c r="G16" s="370"/>
      <c r="H16" s="370"/>
      <c r="I16" s="370"/>
      <c r="J16" s="370"/>
      <c r="K16" s="370"/>
      <c r="L16" s="3"/>
      <c r="M16" s="132" t="s">
        <v>4</v>
      </c>
      <c r="N16" s="133"/>
      <c r="O16" s="134"/>
      <c r="P16" s="134"/>
      <c r="Q16" s="370"/>
      <c r="R16" s="370"/>
      <c r="S16" s="370"/>
      <c r="T16" s="370"/>
      <c r="U16" s="370"/>
      <c r="V16" s="370"/>
      <c r="W16" s="370"/>
      <c r="X16" s="370"/>
      <c r="Y16" s="370"/>
      <c r="Z16" s="135"/>
      <c r="AA16" s="135"/>
      <c r="AB16" s="135"/>
      <c r="AC16" s="6"/>
      <c r="AD16" s="6"/>
      <c r="AE16" s="6"/>
      <c r="AF16" s="6"/>
      <c r="AG16" s="6"/>
      <c r="AH16" s="3"/>
      <c r="AI16" s="2"/>
      <c r="AJ16" s="2"/>
      <c r="AK16" s="2"/>
      <c r="AL16" s="2"/>
      <c r="AM16" s="2"/>
    </row>
    <row r="17" spans="2:39" ht="15.75" customHeight="1">
      <c r="B17" s="132" t="s">
        <v>5</v>
      </c>
      <c r="C17" s="364"/>
      <c r="D17" s="364"/>
      <c r="E17" s="364"/>
      <c r="F17" s="364"/>
      <c r="G17" s="364"/>
      <c r="H17" s="364"/>
      <c r="I17" s="364"/>
      <c r="J17" s="364"/>
      <c r="K17" s="364"/>
      <c r="L17" s="3"/>
      <c r="M17" s="132" t="s">
        <v>5</v>
      </c>
      <c r="N17" s="133"/>
      <c r="O17" s="134"/>
      <c r="P17" s="134"/>
      <c r="Q17" s="364"/>
      <c r="R17" s="364"/>
      <c r="S17" s="364"/>
      <c r="T17" s="364"/>
      <c r="U17" s="364"/>
      <c r="V17" s="364"/>
      <c r="W17" s="364"/>
      <c r="X17" s="364"/>
      <c r="Y17" s="364"/>
      <c r="Z17" s="135"/>
      <c r="AA17" s="135"/>
      <c r="AB17" s="4"/>
      <c r="AC17" s="6"/>
      <c r="AD17" s="6"/>
      <c r="AE17" s="6"/>
      <c r="AF17" s="6"/>
      <c r="AG17" s="6"/>
      <c r="AH17" s="3"/>
      <c r="AI17" s="2"/>
      <c r="AJ17" s="2"/>
      <c r="AK17" s="2"/>
      <c r="AL17" s="2"/>
      <c r="AM17" s="2"/>
    </row>
    <row r="18" spans="2:38" ht="15.75" customHeight="1">
      <c r="B18" s="136" t="s">
        <v>169</v>
      </c>
      <c r="C18" s="359"/>
      <c r="D18" s="359"/>
      <c r="E18" s="359"/>
      <c r="F18" s="137"/>
      <c r="G18" s="360"/>
      <c r="H18" s="361"/>
      <c r="I18" s="361"/>
      <c r="J18" s="361"/>
      <c r="K18" s="361"/>
      <c r="L18" s="4"/>
      <c r="M18" s="362" t="s">
        <v>169</v>
      </c>
      <c r="N18" s="362"/>
      <c r="O18" s="362"/>
      <c r="P18" s="362"/>
      <c r="Q18" s="363"/>
      <c r="R18" s="363"/>
      <c r="S18" s="363"/>
      <c r="T18" s="363"/>
      <c r="U18" s="552"/>
      <c r="V18" s="552"/>
      <c r="W18" s="553"/>
      <c r="X18" s="553"/>
      <c r="Y18" s="553"/>
      <c r="Z18" s="4"/>
      <c r="AA18" s="4"/>
      <c r="AB18" s="4"/>
      <c r="AC18" s="4"/>
      <c r="AD18" s="3"/>
      <c r="AE18" s="2"/>
      <c r="AF18" s="2"/>
      <c r="AG18" s="2"/>
      <c r="AH18" s="2"/>
      <c r="AI18" s="2"/>
      <c r="AJ18" s="2"/>
      <c r="AK18" s="2"/>
      <c r="AL18" s="2"/>
    </row>
    <row r="19" spans="2:39" ht="15.75" customHeight="1">
      <c r="B19" s="132" t="s">
        <v>6</v>
      </c>
      <c r="C19" s="364"/>
      <c r="D19" s="364"/>
      <c r="E19" s="364"/>
      <c r="F19" s="364"/>
      <c r="G19" s="364"/>
      <c r="H19" s="364"/>
      <c r="I19" s="364"/>
      <c r="J19" s="364"/>
      <c r="K19" s="364"/>
      <c r="L19" s="4"/>
      <c r="M19" s="362" t="s">
        <v>7</v>
      </c>
      <c r="N19" s="362"/>
      <c r="O19" s="362"/>
      <c r="P19" s="362"/>
      <c r="Q19" s="554"/>
      <c r="R19" s="554"/>
      <c r="S19" s="554"/>
      <c r="T19" s="554"/>
      <c r="U19" s="554"/>
      <c r="V19" s="554"/>
      <c r="W19" s="554"/>
      <c r="X19" s="554"/>
      <c r="Y19" s="554"/>
      <c r="Z19" s="4"/>
      <c r="AA19" s="4"/>
      <c r="AB19" s="4"/>
      <c r="AC19" s="4"/>
      <c r="AD19" s="4"/>
      <c r="AE19" s="3"/>
      <c r="AF19" s="2"/>
      <c r="AG19" s="2"/>
      <c r="AH19" s="2"/>
      <c r="AI19" s="2"/>
      <c r="AJ19" s="2"/>
      <c r="AK19" s="2"/>
      <c r="AL19" s="2"/>
      <c r="AM19" s="2"/>
    </row>
    <row r="20" spans="2:39" ht="15.75" customHeight="1">
      <c r="B20" s="132" t="s">
        <v>8</v>
      </c>
      <c r="C20" s="380"/>
      <c r="D20" s="380"/>
      <c r="E20" s="380"/>
      <c r="F20" s="138"/>
      <c r="G20" s="139"/>
      <c r="H20" s="140"/>
      <c r="I20" s="380"/>
      <c r="J20" s="380"/>
      <c r="K20" s="380"/>
      <c r="L20" s="4"/>
      <c r="M20" s="367"/>
      <c r="N20" s="367"/>
      <c r="O20" s="367"/>
      <c r="P20" s="367"/>
      <c r="Q20" s="555"/>
      <c r="R20" s="555"/>
      <c r="S20" s="555"/>
      <c r="T20" s="555"/>
      <c r="U20" s="555"/>
      <c r="V20" s="555"/>
      <c r="W20" s="555"/>
      <c r="X20" s="555"/>
      <c r="Y20" s="555"/>
      <c r="Z20" s="4"/>
      <c r="AA20" s="4"/>
      <c r="AB20" s="4"/>
      <c r="AC20" s="4"/>
      <c r="AD20" s="4"/>
      <c r="AE20" s="3"/>
      <c r="AF20" s="2"/>
      <c r="AG20" s="2"/>
      <c r="AH20" s="2"/>
      <c r="AI20" s="2"/>
      <c r="AJ20" s="2"/>
      <c r="AK20" s="2"/>
      <c r="AL20" s="2"/>
      <c r="AM20" s="2"/>
    </row>
    <row r="21" spans="2:39" ht="15.75" customHeight="1">
      <c r="B21" s="132"/>
      <c r="C21" s="141" t="s">
        <v>9</v>
      </c>
      <c r="D21" s="141"/>
      <c r="E21" s="141"/>
      <c r="F21" s="141" t="s">
        <v>10</v>
      </c>
      <c r="G21" s="141"/>
      <c r="H21" s="141"/>
      <c r="I21" s="141" t="s">
        <v>11</v>
      </c>
      <c r="J21" s="142"/>
      <c r="K21" s="142"/>
      <c r="L21" s="4"/>
      <c r="M21" s="136" t="s">
        <v>56</v>
      </c>
      <c r="N21" s="136"/>
      <c r="O21" s="136"/>
      <c r="P21" s="136"/>
      <c r="Q21" s="33"/>
      <c r="S21" s="143" t="s">
        <v>54</v>
      </c>
      <c r="U21" s="143"/>
      <c r="V21" s="143" t="s">
        <v>55</v>
      </c>
      <c r="W21" s="143"/>
      <c r="X21" s="65"/>
      <c r="Y21" s="144"/>
      <c r="Z21" s="4"/>
      <c r="AA21" s="4"/>
      <c r="AB21" s="4"/>
      <c r="AC21" s="4"/>
      <c r="AD21" s="4"/>
      <c r="AE21" s="3"/>
      <c r="AF21" s="2"/>
      <c r="AG21" s="2"/>
      <c r="AH21" s="2"/>
      <c r="AI21" s="2"/>
      <c r="AJ21" s="2"/>
      <c r="AK21" s="2"/>
      <c r="AL21" s="2"/>
      <c r="AM21" s="2"/>
    </row>
    <row r="22" spans="2:39" ht="15.75" customHeight="1">
      <c r="B22" s="132" t="s">
        <v>12</v>
      </c>
      <c r="C22" s="381"/>
      <c r="D22" s="381"/>
      <c r="E22" s="381"/>
      <c r="F22" s="381"/>
      <c r="G22" s="381"/>
      <c r="H22" s="381"/>
      <c r="I22" s="381"/>
      <c r="J22" s="381"/>
      <c r="K22" s="381"/>
      <c r="L22" s="4"/>
      <c r="M22" s="136"/>
      <c r="N22" s="136"/>
      <c r="O22" s="136"/>
      <c r="P22" s="136"/>
      <c r="Q22" s="145"/>
      <c r="R22" s="146"/>
      <c r="S22" s="143"/>
      <c r="T22" s="146"/>
      <c r="U22" s="143"/>
      <c r="V22" s="143"/>
      <c r="W22" s="143"/>
      <c r="X22" s="143"/>
      <c r="Y22" s="143"/>
      <c r="Z22" s="4"/>
      <c r="AA22" s="4"/>
      <c r="AB22" s="4"/>
      <c r="AC22" s="4"/>
      <c r="AD22" s="4"/>
      <c r="AE22" s="3"/>
      <c r="AF22" s="2"/>
      <c r="AG22" s="2"/>
      <c r="AH22" s="2"/>
      <c r="AI22" s="2"/>
      <c r="AJ22" s="2"/>
      <c r="AK22" s="2"/>
      <c r="AL22" s="2"/>
      <c r="AM22" s="2"/>
    </row>
    <row r="23" spans="2:31" s="2" customFormat="1" ht="7.5" customHeight="1">
      <c r="B23" s="132"/>
      <c r="C23" s="143"/>
      <c r="D23" s="143"/>
      <c r="E23" s="143"/>
      <c r="F23" s="143"/>
      <c r="G23" s="143"/>
      <c r="H23" s="143"/>
      <c r="I23" s="143"/>
      <c r="J23" s="143"/>
      <c r="K23" s="143"/>
      <c r="L23" s="4"/>
      <c r="M23" s="136"/>
      <c r="N23" s="136"/>
      <c r="O23" s="136"/>
      <c r="P23" s="136"/>
      <c r="Y23" s="143"/>
      <c r="Z23" s="4"/>
      <c r="AA23" s="4"/>
      <c r="AB23" s="4"/>
      <c r="AC23" s="4"/>
      <c r="AD23" s="4"/>
      <c r="AE23" s="3"/>
    </row>
    <row r="24" spans="2:39" ht="15.75" customHeight="1">
      <c r="B24" s="132" t="s">
        <v>13</v>
      </c>
      <c r="C24" s="359"/>
      <c r="D24" s="359"/>
      <c r="E24" s="359"/>
      <c r="F24" s="359"/>
      <c r="G24" s="359"/>
      <c r="H24" s="359"/>
      <c r="I24" s="359"/>
      <c r="J24" s="359"/>
      <c r="K24" s="359"/>
      <c r="L24" s="3"/>
      <c r="M24" s="136"/>
      <c r="N24" s="136"/>
      <c r="O24" s="136"/>
      <c r="P24" s="147"/>
      <c r="Q24" s="2"/>
      <c r="R24" s="2"/>
      <c r="S24" s="2"/>
      <c r="T24" s="2"/>
      <c r="U24" s="2"/>
      <c r="V24" s="2"/>
      <c r="W24" s="2"/>
      <c r="X24" s="2"/>
      <c r="Y24" s="143"/>
      <c r="Z24" s="4"/>
      <c r="AA24" s="4"/>
      <c r="AB24" s="4"/>
      <c r="AC24" s="4"/>
      <c r="AD24" s="4"/>
      <c r="AE24" s="3"/>
      <c r="AF24" s="2"/>
      <c r="AG24" s="2"/>
      <c r="AH24" s="2"/>
      <c r="AI24" s="2"/>
      <c r="AJ24" s="2"/>
      <c r="AK24" s="2"/>
      <c r="AL24" s="2"/>
      <c r="AM24" s="2"/>
    </row>
    <row r="25" spans="2:39" ht="15.75" customHeight="1">
      <c r="B25" s="148" t="s">
        <v>57</v>
      </c>
      <c r="C25" s="149"/>
      <c r="D25" s="149"/>
      <c r="E25" s="149"/>
      <c r="F25" s="149"/>
      <c r="G25" s="149"/>
      <c r="H25" s="149"/>
      <c r="I25" s="149"/>
      <c r="J25" s="149"/>
      <c r="K25" s="144"/>
      <c r="L25" s="3"/>
      <c r="M25" s="136"/>
      <c r="N25" s="136"/>
      <c r="O25" s="136"/>
      <c r="P25" s="136"/>
      <c r="Q25" s="2"/>
      <c r="R25" s="2"/>
      <c r="S25" s="2"/>
      <c r="T25" s="2"/>
      <c r="U25" s="2"/>
      <c r="V25" s="2"/>
      <c r="W25" s="2"/>
      <c r="X25" s="2"/>
      <c r="Y25" s="149"/>
      <c r="Z25" s="4"/>
      <c r="AA25" s="4"/>
      <c r="AB25" s="4"/>
      <c r="AC25" s="4"/>
      <c r="AD25" s="4"/>
      <c r="AE25" s="3"/>
      <c r="AF25" s="2"/>
      <c r="AG25" s="2"/>
      <c r="AH25" s="2"/>
      <c r="AI25" s="2"/>
      <c r="AJ25" s="2"/>
      <c r="AK25" s="2"/>
      <c r="AL25" s="2"/>
      <c r="AM25" s="2"/>
    </row>
    <row r="26" spans="1:39" ht="15.75" customHeight="1">
      <c r="A26" s="2"/>
      <c r="B26" s="150"/>
      <c r="C26" s="556"/>
      <c r="D26" s="556"/>
      <c r="E26" s="556"/>
      <c r="F26" s="556"/>
      <c r="G26" s="556"/>
      <c r="H26" s="556"/>
      <c r="I26" s="556"/>
      <c r="J26" s="556"/>
      <c r="K26" s="556"/>
      <c r="L26" s="4"/>
      <c r="M26" s="136"/>
      <c r="N26" s="136"/>
      <c r="O26" s="136"/>
      <c r="P26" s="136"/>
      <c r="Q26" s="2"/>
      <c r="R26" s="2"/>
      <c r="S26" s="2"/>
      <c r="T26" s="2"/>
      <c r="U26" s="2"/>
      <c r="V26" s="2"/>
      <c r="W26" s="2"/>
      <c r="X26" s="2"/>
      <c r="Y26" s="144"/>
      <c r="Z26" s="4"/>
      <c r="AA26" s="4"/>
      <c r="AB26" s="4"/>
      <c r="AC26" s="4"/>
      <c r="AD26" s="4"/>
      <c r="AE26" s="3"/>
      <c r="AF26" s="2"/>
      <c r="AG26" s="2"/>
      <c r="AH26" s="2"/>
      <c r="AI26" s="2"/>
      <c r="AJ26" s="2"/>
      <c r="AK26" s="2"/>
      <c r="AL26" s="2"/>
      <c r="AM26" s="2"/>
    </row>
    <row r="27" spans="2:39" ht="12.75" customHeight="1">
      <c r="B27" s="147" t="s">
        <v>60</v>
      </c>
      <c r="C27" s="382"/>
      <c r="D27" s="382"/>
      <c r="E27" s="382"/>
      <c r="F27" s="382"/>
      <c r="G27" s="382"/>
      <c r="H27" s="382"/>
      <c r="I27" s="382"/>
      <c r="J27" s="382"/>
      <c r="K27" s="382"/>
      <c r="L27" s="4"/>
      <c r="M27" s="4"/>
      <c r="N27" s="4"/>
      <c r="O27" s="4"/>
      <c r="P27" s="4"/>
      <c r="Q27" s="143"/>
      <c r="R27" s="143"/>
      <c r="S27" s="151"/>
      <c r="T27" s="152"/>
      <c r="U27" s="152"/>
      <c r="V27" s="143"/>
      <c r="W27" s="143"/>
      <c r="X27" s="143"/>
      <c r="Y27" s="143"/>
      <c r="Z27" s="4"/>
      <c r="AA27" s="4"/>
      <c r="AB27" s="3"/>
      <c r="AC27" s="2"/>
      <c r="AD27" s="2"/>
      <c r="AE27" s="2"/>
      <c r="AF27" s="2"/>
      <c r="AG27" s="2"/>
      <c r="AH27" s="2"/>
      <c r="AI27" s="2"/>
      <c r="AJ27" s="2"/>
      <c r="AK27" s="2"/>
      <c r="AL27" s="2"/>
      <c r="AM27" s="2"/>
    </row>
    <row r="28" spans="2:33" ht="15" customHeight="1">
      <c r="B28" s="2"/>
      <c r="C28" s="382"/>
      <c r="D28" s="382"/>
      <c r="E28" s="382"/>
      <c r="F28" s="382"/>
      <c r="G28" s="382"/>
      <c r="H28" s="382"/>
      <c r="I28" s="382"/>
      <c r="J28" s="382"/>
      <c r="K28" s="382"/>
      <c r="L28" s="124"/>
      <c r="N28" s="124"/>
      <c r="O28" s="124"/>
      <c r="P28" s="123" t="s">
        <v>14</v>
      </c>
      <c r="Q28" s="153"/>
      <c r="R28" s="153"/>
      <c r="S28" s="153"/>
      <c r="T28" s="153"/>
      <c r="U28" s="153"/>
      <c r="V28" s="153"/>
      <c r="W28" s="154"/>
      <c r="X28" s="154"/>
      <c r="Y28" s="154"/>
      <c r="Z28" s="127"/>
      <c r="AA28" s="99"/>
      <c r="AB28" s="114"/>
      <c r="AC28" s="114"/>
      <c r="AD28" s="114"/>
      <c r="AE28" s="114"/>
      <c r="AF28" s="114"/>
      <c r="AG28" s="114"/>
    </row>
    <row r="29" spans="2:39" ht="5.25" customHeight="1">
      <c r="B29" s="2"/>
      <c r="C29" s="382"/>
      <c r="D29" s="382"/>
      <c r="E29" s="382"/>
      <c r="F29" s="382"/>
      <c r="G29" s="382"/>
      <c r="H29" s="382"/>
      <c r="I29" s="382"/>
      <c r="J29" s="382"/>
      <c r="K29" s="382"/>
      <c r="L29" s="3"/>
      <c r="M29" s="3"/>
      <c r="N29" s="3"/>
      <c r="O29" s="3"/>
      <c r="P29" s="3"/>
      <c r="Q29" s="143"/>
      <c r="R29" s="143"/>
      <c r="S29" s="143"/>
      <c r="T29" s="143"/>
      <c r="U29" s="143"/>
      <c r="V29" s="143"/>
      <c r="W29" s="151"/>
      <c r="X29" s="151"/>
      <c r="Y29" s="151"/>
      <c r="Z29" s="2"/>
      <c r="AA29" s="2"/>
      <c r="AB29" s="2"/>
      <c r="AC29" s="2"/>
      <c r="AD29" s="2"/>
      <c r="AE29" s="2"/>
      <c r="AF29" s="2"/>
      <c r="AG29" s="2"/>
      <c r="AH29" s="2"/>
      <c r="AI29" s="2"/>
      <c r="AJ29" s="2"/>
      <c r="AK29" s="2"/>
      <c r="AL29" s="2"/>
      <c r="AM29" s="2"/>
    </row>
    <row r="30" spans="2:39" ht="15" customHeight="1">
      <c r="B30" s="2"/>
      <c r="C30" s="382"/>
      <c r="D30" s="382"/>
      <c r="E30" s="382"/>
      <c r="F30" s="382"/>
      <c r="G30" s="382"/>
      <c r="H30" s="382"/>
      <c r="I30" s="382"/>
      <c r="J30" s="382"/>
      <c r="K30" s="382"/>
      <c r="L30" s="3"/>
      <c r="N30" s="155"/>
      <c r="P30" s="155"/>
      <c r="R30" s="155" t="s">
        <v>170</v>
      </c>
      <c r="S30" s="155"/>
      <c r="T30" s="155"/>
      <c r="U30" s="155"/>
      <c r="V30" s="557">
        <f>X10</f>
        <v>0</v>
      </c>
      <c r="W30" s="558"/>
      <c r="X30" s="558"/>
      <c r="Y30" s="558"/>
      <c r="Z30" s="3"/>
      <c r="AA30" s="3"/>
      <c r="AB30" s="3"/>
      <c r="AC30" s="6"/>
      <c r="AD30" s="6"/>
      <c r="AE30" s="6"/>
      <c r="AF30" s="6"/>
      <c r="AG30" s="6"/>
      <c r="AH30" s="3"/>
      <c r="AI30" s="2"/>
      <c r="AJ30" s="2"/>
      <c r="AK30" s="2"/>
      <c r="AL30" s="2"/>
      <c r="AM30" s="2"/>
    </row>
    <row r="31" spans="2:39" ht="15" customHeight="1" hidden="1">
      <c r="B31" s="2"/>
      <c r="C31" s="382"/>
      <c r="D31" s="382"/>
      <c r="E31" s="382"/>
      <c r="F31" s="382"/>
      <c r="G31" s="382"/>
      <c r="H31" s="382"/>
      <c r="I31" s="382"/>
      <c r="J31" s="382"/>
      <c r="K31" s="382"/>
      <c r="L31" s="3"/>
      <c r="M31" s="155"/>
      <c r="N31" s="155"/>
      <c r="O31" s="155"/>
      <c r="P31" s="155"/>
      <c r="Q31" s="155"/>
      <c r="R31" s="155"/>
      <c r="S31" s="155"/>
      <c r="T31" s="155"/>
      <c r="U31" s="155"/>
      <c r="V31" s="156" t="s">
        <v>16</v>
      </c>
      <c r="W31" s="156"/>
      <c r="X31" s="156"/>
      <c r="Y31" s="156"/>
      <c r="Z31" s="3"/>
      <c r="AA31" s="3"/>
      <c r="AB31" s="3"/>
      <c r="AC31" s="6"/>
      <c r="AD31" s="6"/>
      <c r="AE31" s="6"/>
      <c r="AF31" s="6"/>
      <c r="AG31" s="6"/>
      <c r="AH31" s="3"/>
      <c r="AI31" s="2"/>
      <c r="AJ31" s="2"/>
      <c r="AK31" s="2"/>
      <c r="AL31" s="2"/>
      <c r="AM31" s="2"/>
    </row>
    <row r="32" spans="2:39" ht="15" customHeight="1" hidden="1">
      <c r="B32" s="2"/>
      <c r="C32" s="382"/>
      <c r="D32" s="382"/>
      <c r="E32" s="382"/>
      <c r="F32" s="382"/>
      <c r="G32" s="382"/>
      <c r="H32" s="382"/>
      <c r="I32" s="382"/>
      <c r="J32" s="382"/>
      <c r="K32" s="382"/>
      <c r="L32" s="3"/>
      <c r="M32" s="155"/>
      <c r="N32" s="155"/>
      <c r="O32" s="155"/>
      <c r="P32" s="155"/>
      <c r="Q32" s="155"/>
      <c r="R32" s="155"/>
      <c r="S32" s="155"/>
      <c r="T32" s="155"/>
      <c r="U32" s="155"/>
      <c r="V32" s="157" t="s">
        <v>17</v>
      </c>
      <c r="W32" s="157"/>
      <c r="X32" s="157"/>
      <c r="Y32" s="157"/>
      <c r="Z32" s="3"/>
      <c r="AA32" s="3"/>
      <c r="AB32" s="3"/>
      <c r="AC32" s="6"/>
      <c r="AD32" s="6"/>
      <c r="AE32" s="6"/>
      <c r="AF32" s="6"/>
      <c r="AG32" s="6"/>
      <c r="AH32" s="3"/>
      <c r="AI32" s="2"/>
      <c r="AJ32" s="2"/>
      <c r="AK32" s="2"/>
      <c r="AL32" s="2"/>
      <c r="AM32" s="2"/>
    </row>
    <row r="33" spans="2:39" ht="15" customHeight="1" hidden="1">
      <c r="B33" s="2"/>
      <c r="C33" s="382"/>
      <c r="D33" s="382"/>
      <c r="E33" s="382"/>
      <c r="F33" s="382"/>
      <c r="G33" s="382"/>
      <c r="H33" s="382"/>
      <c r="I33" s="382"/>
      <c r="J33" s="382"/>
      <c r="K33" s="382"/>
      <c r="L33" s="3"/>
      <c r="N33" s="158"/>
      <c r="P33" s="159"/>
      <c r="Q33" s="144"/>
      <c r="R33" s="158"/>
      <c r="S33" s="144"/>
      <c r="T33" s="144"/>
      <c r="U33" s="144"/>
      <c r="V33" s="563"/>
      <c r="W33" s="563"/>
      <c r="X33" s="563"/>
      <c r="Y33" s="563"/>
      <c r="Z33" s="3"/>
      <c r="AA33" s="3"/>
      <c r="AB33" s="3"/>
      <c r="AC33" s="6"/>
      <c r="AD33" s="6"/>
      <c r="AE33" s="6"/>
      <c r="AF33" s="6"/>
      <c r="AG33" s="6"/>
      <c r="AH33" s="3"/>
      <c r="AI33" s="2"/>
      <c r="AJ33" s="2"/>
      <c r="AK33" s="2"/>
      <c r="AL33" s="2"/>
      <c r="AM33" s="2"/>
    </row>
    <row r="34" spans="2:39" ht="15" customHeight="1">
      <c r="B34" s="136"/>
      <c r="C34" s="382"/>
      <c r="D34" s="382"/>
      <c r="E34" s="382"/>
      <c r="F34" s="382"/>
      <c r="G34" s="382"/>
      <c r="H34" s="382"/>
      <c r="I34" s="382"/>
      <c r="J34" s="382"/>
      <c r="K34" s="382"/>
      <c r="L34" s="3"/>
      <c r="N34" s="158"/>
      <c r="O34" s="158" t="s">
        <v>171</v>
      </c>
      <c r="Q34" s="144"/>
      <c r="R34" s="144"/>
      <c r="S34" s="144"/>
      <c r="T34" s="144"/>
      <c r="U34" s="144"/>
      <c r="V34" s="564"/>
      <c r="W34" s="564"/>
      <c r="X34" s="564"/>
      <c r="Y34" s="564"/>
      <c r="Z34" s="3"/>
      <c r="AA34" s="3"/>
      <c r="AB34" s="3"/>
      <c r="AC34" s="6"/>
      <c r="AD34" s="6"/>
      <c r="AE34" s="6"/>
      <c r="AF34" s="6"/>
      <c r="AG34" s="6"/>
      <c r="AH34" s="3"/>
      <c r="AI34" s="2"/>
      <c r="AJ34" s="2"/>
      <c r="AK34" s="2"/>
      <c r="AL34" s="2"/>
      <c r="AM34" s="2"/>
    </row>
    <row r="35" spans="2:39" ht="15" customHeight="1">
      <c r="B35" s="136"/>
      <c r="C35" s="371"/>
      <c r="D35" s="371"/>
      <c r="E35" s="371"/>
      <c r="F35" s="371"/>
      <c r="G35" s="371"/>
      <c r="H35" s="371"/>
      <c r="I35" s="371"/>
      <c r="J35" s="371"/>
      <c r="K35" s="371"/>
      <c r="L35" s="3"/>
      <c r="M35" s="136"/>
      <c r="N35" s="136"/>
      <c r="O35" s="147"/>
      <c r="P35" s="147"/>
      <c r="R35" s="6"/>
      <c r="S35" s="6"/>
      <c r="T35" s="158" t="s">
        <v>19</v>
      </c>
      <c r="U35" s="6"/>
      <c r="V35" s="372"/>
      <c r="W35" s="372"/>
      <c r="X35" s="372"/>
      <c r="Y35" s="372"/>
      <c r="Z35" s="135"/>
      <c r="AA35" s="135"/>
      <c r="AB35" s="135"/>
      <c r="AC35" s="6"/>
      <c r="AD35" s="6"/>
      <c r="AE35" s="6"/>
      <c r="AF35" s="6"/>
      <c r="AG35" s="6"/>
      <c r="AH35" s="3"/>
      <c r="AI35" s="2"/>
      <c r="AJ35" s="2"/>
      <c r="AK35" s="2"/>
      <c r="AL35" s="2"/>
      <c r="AM35" s="2"/>
    </row>
    <row r="36" spans="2:39" ht="15" customHeight="1">
      <c r="B36" s="5"/>
      <c r="C36" s="144"/>
      <c r="D36" s="144"/>
      <c r="E36" s="144"/>
      <c r="F36" s="144"/>
      <c r="G36" s="144"/>
      <c r="H36" s="144"/>
      <c r="I36" s="144"/>
      <c r="J36" s="144"/>
      <c r="K36" s="144"/>
      <c r="L36" s="3"/>
      <c r="M36" s="147"/>
      <c r="N36" s="5" t="s">
        <v>20</v>
      </c>
      <c r="O36" s="147"/>
      <c r="P36" s="147"/>
      <c r="Q36" s="6"/>
      <c r="R36" s="6"/>
      <c r="S36" s="6"/>
      <c r="T36" s="6"/>
      <c r="U36" s="6"/>
      <c r="V36" s="6"/>
      <c r="W36" s="6"/>
      <c r="X36" s="6"/>
      <c r="Y36" s="6"/>
      <c r="Z36" s="135"/>
      <c r="AA36" s="135"/>
      <c r="AB36" s="4"/>
      <c r="AC36" s="6"/>
      <c r="AD36" s="6"/>
      <c r="AE36" s="6"/>
      <c r="AF36" s="6"/>
      <c r="AG36" s="6"/>
      <c r="AH36" s="3"/>
      <c r="AI36" s="2"/>
      <c r="AJ36" s="2"/>
      <c r="AK36" s="2"/>
      <c r="AL36" s="2"/>
      <c r="AM36" s="2"/>
    </row>
    <row r="37" spans="3:39" ht="20.25" customHeight="1">
      <c r="C37" s="6"/>
      <c r="D37" s="6"/>
      <c r="E37" s="6"/>
      <c r="F37" s="6"/>
      <c r="G37" s="6"/>
      <c r="H37" s="6"/>
      <c r="I37" s="6"/>
      <c r="J37" s="6"/>
      <c r="K37" s="6"/>
      <c r="L37" s="4"/>
      <c r="M37" s="373" t="s">
        <v>21</v>
      </c>
      <c r="N37" s="373"/>
      <c r="O37" s="160"/>
      <c r="P37" s="57"/>
      <c r="Q37" s="33"/>
      <c r="R37" s="6"/>
      <c r="S37" s="6"/>
      <c r="T37" s="404" t="s">
        <v>85</v>
      </c>
      <c r="U37" s="34"/>
      <c r="V37" s="374" t="s">
        <v>22</v>
      </c>
      <c r="W37" s="374"/>
      <c r="X37" s="375"/>
      <c r="Y37" s="375"/>
      <c r="Z37" s="375"/>
      <c r="AA37" s="4"/>
      <c r="AB37" s="4"/>
      <c r="AC37" s="4"/>
      <c r="AD37" s="4"/>
      <c r="AE37" s="3"/>
      <c r="AF37" s="2"/>
      <c r="AG37" s="2"/>
      <c r="AH37" s="2"/>
      <c r="AI37" s="2"/>
      <c r="AJ37" s="2"/>
      <c r="AK37" s="2"/>
      <c r="AL37" s="2"/>
      <c r="AM37" s="2"/>
    </row>
    <row r="38" spans="2:39" ht="6" customHeight="1">
      <c r="B38" s="5"/>
      <c r="C38" s="6"/>
      <c r="D38" s="6"/>
      <c r="E38" s="6"/>
      <c r="F38" s="6"/>
      <c r="G38" s="6"/>
      <c r="H38" s="6"/>
      <c r="I38" s="6"/>
      <c r="J38" s="6"/>
      <c r="K38" s="6"/>
      <c r="L38" s="4"/>
      <c r="T38" s="404"/>
      <c r="W38" s="60"/>
      <c r="X38" s="60"/>
      <c r="Y38" s="60"/>
      <c r="Z38" s="60"/>
      <c r="AA38" s="4"/>
      <c r="AB38" s="4"/>
      <c r="AC38" s="4"/>
      <c r="AD38" s="4"/>
      <c r="AE38" s="3"/>
      <c r="AF38" s="2"/>
      <c r="AG38" s="2"/>
      <c r="AH38" s="2"/>
      <c r="AI38" s="2"/>
      <c r="AJ38" s="2"/>
      <c r="AK38" s="2"/>
      <c r="AL38" s="2"/>
      <c r="AM38" s="2"/>
    </row>
    <row r="39" spans="2:39" ht="14.25" customHeight="1">
      <c r="B39" s="376" t="s">
        <v>115</v>
      </c>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4"/>
      <c r="AB39" s="4"/>
      <c r="AC39" s="4"/>
      <c r="AD39" s="4"/>
      <c r="AE39" s="3"/>
      <c r="AF39" s="2"/>
      <c r="AG39" s="2"/>
      <c r="AH39" s="2"/>
      <c r="AI39" s="2"/>
      <c r="AJ39" s="2"/>
      <c r="AK39" s="2"/>
      <c r="AL39" s="2"/>
      <c r="AM39" s="2"/>
    </row>
    <row r="40" spans="2:39" ht="21" customHeight="1">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4"/>
      <c r="AB40" s="4"/>
      <c r="AC40" s="4"/>
      <c r="AD40" s="4"/>
      <c r="AE40" s="3"/>
      <c r="AF40" s="2"/>
      <c r="AG40" s="2"/>
      <c r="AH40" s="2"/>
      <c r="AI40" s="2"/>
      <c r="AJ40" s="2"/>
      <c r="AK40" s="2"/>
      <c r="AL40" s="2"/>
      <c r="AM40" s="2"/>
    </row>
    <row r="41" spans="2:31" s="2" customFormat="1" ht="7.5" customHeight="1" thickBot="1">
      <c r="B41" s="46"/>
      <c r="C41" s="47"/>
      <c r="D41" s="47"/>
      <c r="E41" s="47"/>
      <c r="F41" s="47"/>
      <c r="G41" s="47"/>
      <c r="H41" s="47"/>
      <c r="I41" s="47"/>
      <c r="J41" s="47"/>
      <c r="K41" s="47"/>
      <c r="L41" s="48"/>
      <c r="M41" s="49"/>
      <c r="N41" s="49"/>
      <c r="O41" s="50"/>
      <c r="P41" s="51"/>
      <c r="Q41" s="47"/>
      <c r="R41" s="47"/>
      <c r="S41" s="47"/>
      <c r="T41" s="52"/>
      <c r="U41" s="53"/>
      <c r="V41" s="53"/>
      <c r="W41" s="53"/>
      <c r="X41" s="54"/>
      <c r="Y41" s="54"/>
      <c r="Z41" s="55"/>
      <c r="AA41" s="4"/>
      <c r="AB41" s="4"/>
      <c r="AC41" s="4"/>
      <c r="AD41" s="4"/>
      <c r="AE41" s="3"/>
    </row>
    <row r="42" spans="2:39" ht="37.5" customHeight="1" thickBot="1">
      <c r="B42" s="377" t="s">
        <v>172</v>
      </c>
      <c r="C42" s="377"/>
      <c r="D42" s="6"/>
      <c r="E42" s="56"/>
      <c r="F42" s="378"/>
      <c r="G42" s="379"/>
      <c r="H42" s="379"/>
      <c r="I42" s="379"/>
      <c r="J42" s="402" t="s">
        <v>118</v>
      </c>
      <c r="K42" s="402"/>
      <c r="L42" s="402"/>
      <c r="M42" s="403"/>
      <c r="N42" s="161"/>
      <c r="O42" s="160"/>
      <c r="P42" s="57"/>
      <c r="Q42" s="6"/>
      <c r="R42" s="6"/>
      <c r="S42" s="6"/>
      <c r="T42" s="58"/>
      <c r="U42" s="59"/>
      <c r="V42" s="59"/>
      <c r="W42" s="59"/>
      <c r="X42" s="55"/>
      <c r="Y42" s="55"/>
      <c r="Z42" s="55"/>
      <c r="AA42" s="4"/>
      <c r="AB42" s="4"/>
      <c r="AC42" s="4"/>
      <c r="AD42" s="4"/>
      <c r="AE42" s="3"/>
      <c r="AF42" s="2"/>
      <c r="AG42" s="2"/>
      <c r="AH42" s="2"/>
      <c r="AI42" s="2"/>
      <c r="AJ42" s="2"/>
      <c r="AK42" s="2"/>
      <c r="AL42" s="2"/>
      <c r="AM42" s="2"/>
    </row>
    <row r="43" spans="2:40" ht="8.25" customHeight="1">
      <c r="B43" s="5"/>
      <c r="C43" s="6"/>
      <c r="D43" s="6"/>
      <c r="E43" s="6"/>
      <c r="F43" s="6"/>
      <c r="G43" s="6"/>
      <c r="H43" s="6"/>
      <c r="I43" s="6"/>
      <c r="J43" s="6"/>
      <c r="K43" s="6"/>
      <c r="L43" s="4"/>
      <c r="M43" s="16"/>
      <c r="N43" s="16"/>
      <c r="O43" s="16"/>
      <c r="P43" s="16"/>
      <c r="Q43" s="16"/>
      <c r="R43" s="16"/>
      <c r="S43" s="16"/>
      <c r="T43" s="45"/>
      <c r="U43" s="16"/>
      <c r="V43" s="16"/>
      <c r="W43" s="16"/>
      <c r="X43" s="6"/>
      <c r="Y43" s="16"/>
      <c r="Z43" s="16"/>
      <c r="AA43" s="4"/>
      <c r="AB43" s="4"/>
      <c r="AC43" s="4"/>
      <c r="AD43" s="4"/>
      <c r="AE43" s="4"/>
      <c r="AF43" s="3"/>
      <c r="AG43" s="2"/>
      <c r="AH43" s="2"/>
      <c r="AI43" s="2"/>
      <c r="AJ43" s="2"/>
      <c r="AK43" s="2"/>
      <c r="AL43" s="2"/>
      <c r="AM43" s="2"/>
      <c r="AN43" s="2"/>
    </row>
    <row r="44" spans="2:27" ht="13.5" customHeight="1">
      <c r="B44" s="17" t="s">
        <v>23</v>
      </c>
      <c r="C44" s="365" t="s">
        <v>24</v>
      </c>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row>
    <row r="45" spans="2:27" ht="16.5" customHeight="1">
      <c r="B45" s="323" t="str">
        <f>IF(F8="MEDIUM &amp; MODULAR FLAVOR SYSTEM","MED","BULK")</f>
        <v>BULK</v>
      </c>
      <c r="C45" s="324" t="s">
        <v>86</v>
      </c>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row>
    <row r="46" spans="2:27" ht="27" customHeight="1" thickBot="1">
      <c r="B46" s="323"/>
      <c r="C46" s="326" t="s">
        <v>25</v>
      </c>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row>
    <row r="47" spans="2:18" ht="13.5" customHeight="1">
      <c r="B47" s="323"/>
      <c r="D47" s="328"/>
      <c r="E47" s="329"/>
      <c r="F47" s="347" t="s">
        <v>67</v>
      </c>
      <c r="G47" s="348"/>
      <c r="H47" s="348"/>
      <c r="I47" s="348"/>
      <c r="J47" s="348"/>
      <c r="K47" s="348"/>
      <c r="L47" s="348"/>
      <c r="M47" s="348"/>
      <c r="N47" s="348"/>
      <c r="O47" s="348"/>
      <c r="P47" s="348"/>
      <c r="Q47" s="348"/>
      <c r="R47" s="348"/>
    </row>
    <row r="48" spans="2:39" ht="23.25" customHeight="1" thickBot="1">
      <c r="B48" s="323"/>
      <c r="D48" s="330"/>
      <c r="E48" s="331"/>
      <c r="F48" s="347"/>
      <c r="G48" s="348"/>
      <c r="H48" s="348"/>
      <c r="I48" s="348"/>
      <c r="J48" s="348"/>
      <c r="K48" s="348"/>
      <c r="L48" s="348"/>
      <c r="M48" s="348"/>
      <c r="N48" s="348"/>
      <c r="O48" s="348"/>
      <c r="P48" s="348"/>
      <c r="Q48" s="348"/>
      <c r="R48" s="348"/>
      <c r="AD48"/>
      <c r="AK48" s="1" t="str">
        <f>C51</f>
        <v>Regular</v>
      </c>
      <c r="AM48" s="1">
        <f>K51</f>
        <v>0</v>
      </c>
    </row>
    <row r="49" spans="2:27" ht="6.75" customHeight="1">
      <c r="B49" s="339"/>
      <c r="X49" s="94"/>
      <c r="Y49" s="94"/>
      <c r="Z49" s="94"/>
      <c r="AA49" s="94"/>
    </row>
    <row r="50" spans="2:37" ht="81" customHeight="1">
      <c r="B50" s="340"/>
      <c r="C50" s="332" t="s">
        <v>26</v>
      </c>
      <c r="D50" s="333"/>
      <c r="E50" s="206" t="s">
        <v>100</v>
      </c>
      <c r="F50" s="538" t="s">
        <v>216</v>
      </c>
      <c r="G50" s="539"/>
      <c r="H50" s="540"/>
      <c r="I50" s="334" t="s">
        <v>27</v>
      </c>
      <c r="J50" s="335"/>
      <c r="K50" s="336" t="s">
        <v>28</v>
      </c>
      <c r="L50" s="337"/>
      <c r="M50" s="338"/>
      <c r="N50" s="7" t="s">
        <v>29</v>
      </c>
      <c r="O50" s="383" t="s">
        <v>30</v>
      </c>
      <c r="P50" s="384"/>
      <c r="Q50" s="384"/>
      <c r="R50" s="385"/>
      <c r="S50" s="386" t="s">
        <v>31</v>
      </c>
      <c r="T50" s="384"/>
      <c r="U50" s="541" t="s">
        <v>32</v>
      </c>
      <c r="V50" s="542"/>
      <c r="W50" s="542"/>
      <c r="X50" s="543"/>
      <c r="Y50" s="544"/>
      <c r="Z50" s="545"/>
      <c r="AA50" s="94"/>
      <c r="AH50" s="535"/>
      <c r="AI50" s="535"/>
      <c r="AJ50" s="535"/>
      <c r="AK50" s="535"/>
    </row>
    <row r="51" spans="2:27" ht="17.25" customHeight="1">
      <c r="B51" s="340"/>
      <c r="C51" s="342" t="s">
        <v>162</v>
      </c>
      <c r="D51" s="343"/>
      <c r="E51" s="536" t="s">
        <v>101</v>
      </c>
      <c r="F51" s="394" t="str">
        <f>IF($F$8="BULK 14 FLAVOR","90","30")</f>
        <v>90</v>
      </c>
      <c r="G51" s="394"/>
      <c r="H51" s="395"/>
      <c r="I51" s="387"/>
      <c r="J51" s="388"/>
      <c r="K51" s="393">
        <f>IF(F8="BULK 14 FLAVOR",I51*"3",I51)</f>
        <v>0</v>
      </c>
      <c r="L51" s="394"/>
      <c r="M51" s="395"/>
      <c r="N51" s="399">
        <f>I51*F51</f>
        <v>0</v>
      </c>
      <c r="O51" s="411">
        <v>0.61</v>
      </c>
      <c r="P51" s="412"/>
      <c r="Q51" s="412"/>
      <c r="R51" s="413"/>
      <c r="S51" s="417">
        <f>O51*N51</f>
        <v>0</v>
      </c>
      <c r="T51" s="418"/>
      <c r="U51" s="393">
        <f>IF(ISBLANK(D47),I51,0)</f>
        <v>0</v>
      </c>
      <c r="V51" s="394"/>
      <c r="W51" s="394"/>
      <c r="X51" s="546"/>
      <c r="Y51" s="547"/>
      <c r="Z51" s="548"/>
      <c r="AA51" s="94"/>
    </row>
    <row r="52" spans="2:27" ht="10.5" customHeight="1">
      <c r="B52" s="340"/>
      <c r="C52" s="88" t="s">
        <v>142</v>
      </c>
      <c r="D52" s="89"/>
      <c r="E52" s="537"/>
      <c r="F52" s="397"/>
      <c r="G52" s="397"/>
      <c r="H52" s="398"/>
      <c r="I52" s="389"/>
      <c r="J52" s="390"/>
      <c r="K52" s="396"/>
      <c r="L52" s="397"/>
      <c r="M52" s="398"/>
      <c r="N52" s="400"/>
      <c r="O52" s="414"/>
      <c r="P52" s="415"/>
      <c r="Q52" s="415"/>
      <c r="R52" s="416"/>
      <c r="S52" s="419"/>
      <c r="T52" s="420"/>
      <c r="U52" s="396"/>
      <c r="V52" s="397"/>
      <c r="W52" s="397"/>
      <c r="X52" s="546"/>
      <c r="Y52" s="547"/>
      <c r="Z52" s="548"/>
      <c r="AA52" s="94"/>
    </row>
    <row r="53" spans="2:27" ht="17.25" customHeight="1">
      <c r="B53" s="340"/>
      <c r="C53" s="342" t="s">
        <v>163</v>
      </c>
      <c r="D53" s="401"/>
      <c r="E53" s="391" t="s">
        <v>102</v>
      </c>
      <c r="F53" s="427" t="str">
        <f>IF($F$8="BULK 14 FLAVOR","45","15")</f>
        <v>45</v>
      </c>
      <c r="G53" s="394"/>
      <c r="H53" s="395"/>
      <c r="I53" s="387"/>
      <c r="J53" s="388"/>
      <c r="K53" s="393">
        <f>IF(F8="BULK 14 FLAVOR",I53*"3",I53)</f>
        <v>0</v>
      </c>
      <c r="L53" s="394"/>
      <c r="M53" s="395"/>
      <c r="N53" s="399">
        <f>I53*F53</f>
        <v>0</v>
      </c>
      <c r="O53" s="411">
        <v>0.91</v>
      </c>
      <c r="P53" s="412"/>
      <c r="Q53" s="412"/>
      <c r="R53" s="413"/>
      <c r="S53" s="417">
        <f>O53*N53</f>
        <v>0</v>
      </c>
      <c r="T53" s="418"/>
      <c r="U53" s="393">
        <f>IF(ISBLANK(D47),I53,0)</f>
        <v>0</v>
      </c>
      <c r="V53" s="394"/>
      <c r="W53" s="394"/>
      <c r="X53" s="546"/>
      <c r="Y53" s="547"/>
      <c r="Z53" s="548"/>
      <c r="AA53" s="94"/>
    </row>
    <row r="54" spans="2:27" ht="10.5" customHeight="1">
      <c r="B54" s="340"/>
      <c r="C54" s="88" t="s">
        <v>145</v>
      </c>
      <c r="D54" s="90"/>
      <c r="E54" s="392"/>
      <c r="F54" s="567"/>
      <c r="G54" s="397"/>
      <c r="H54" s="398"/>
      <c r="I54" s="389"/>
      <c r="J54" s="390"/>
      <c r="K54" s="396"/>
      <c r="L54" s="397"/>
      <c r="M54" s="398"/>
      <c r="N54" s="400"/>
      <c r="O54" s="414"/>
      <c r="P54" s="415"/>
      <c r="Q54" s="415"/>
      <c r="R54" s="416"/>
      <c r="S54" s="419"/>
      <c r="T54" s="420"/>
      <c r="U54" s="396"/>
      <c r="V54" s="397"/>
      <c r="W54" s="397"/>
      <c r="X54" s="546"/>
      <c r="Y54" s="547"/>
      <c r="Z54" s="548"/>
      <c r="AA54" s="94"/>
    </row>
    <row r="55" spans="2:27" ht="17.25" customHeight="1">
      <c r="B55" s="340"/>
      <c r="C55" s="342" t="s">
        <v>164</v>
      </c>
      <c r="D55" s="401"/>
      <c r="E55" s="565" t="s">
        <v>103</v>
      </c>
      <c r="F55" s="427" t="str">
        <f>IF($F$8="BULK 14 FLAVOR","30","10")</f>
        <v>30</v>
      </c>
      <c r="G55" s="394"/>
      <c r="H55" s="395"/>
      <c r="I55" s="387"/>
      <c r="J55" s="388"/>
      <c r="K55" s="393">
        <f>IF(F8="BULK 14 FLAVOR",I55*"3",I55)</f>
        <v>0</v>
      </c>
      <c r="L55" s="394"/>
      <c r="M55" s="395"/>
      <c r="N55" s="399">
        <f>I55*F55</f>
        <v>0</v>
      </c>
      <c r="O55" s="411">
        <v>1.11</v>
      </c>
      <c r="P55" s="412"/>
      <c r="Q55" s="412"/>
      <c r="R55" s="413"/>
      <c r="S55" s="417">
        <f>O55*N55</f>
        <v>0</v>
      </c>
      <c r="T55" s="418"/>
      <c r="U55" s="393">
        <f>IF(ISBLANK(D47),I55,0)</f>
        <v>0</v>
      </c>
      <c r="V55" s="394"/>
      <c r="W55" s="394"/>
      <c r="X55" s="546"/>
      <c r="Y55" s="547"/>
      <c r="Z55" s="548"/>
      <c r="AA55" s="94"/>
    </row>
    <row r="56" spans="2:27" ht="10.5" customHeight="1">
      <c r="B56" s="340"/>
      <c r="C56" s="88" t="s">
        <v>148</v>
      </c>
      <c r="D56" s="90"/>
      <c r="E56" s="566"/>
      <c r="F56" s="567"/>
      <c r="G56" s="397"/>
      <c r="H56" s="398"/>
      <c r="I56" s="389"/>
      <c r="J56" s="390"/>
      <c r="K56" s="396"/>
      <c r="L56" s="397"/>
      <c r="M56" s="398"/>
      <c r="N56" s="400"/>
      <c r="O56" s="414"/>
      <c r="P56" s="415"/>
      <c r="Q56" s="415"/>
      <c r="R56" s="416"/>
      <c r="S56" s="419"/>
      <c r="T56" s="420"/>
      <c r="U56" s="396"/>
      <c r="V56" s="397"/>
      <c r="W56" s="397"/>
      <c r="X56" s="546"/>
      <c r="Y56" s="547"/>
      <c r="Z56" s="548"/>
      <c r="AA56" s="94"/>
    </row>
    <row r="57" spans="2:27" ht="17.25" customHeight="1">
      <c r="B57" s="340"/>
      <c r="C57" s="342" t="s">
        <v>165</v>
      </c>
      <c r="D57" s="401"/>
      <c r="E57" s="425" t="s">
        <v>104</v>
      </c>
      <c r="F57" s="427" t="str">
        <f>IF($F$8="BULK 14 FLAVOR","15","5")</f>
        <v>15</v>
      </c>
      <c r="G57" s="394"/>
      <c r="H57" s="395"/>
      <c r="I57" s="387"/>
      <c r="J57" s="388"/>
      <c r="K57" s="393">
        <f>IF(F8="BULK 14 FLAVOR",I57*"3",I57)</f>
        <v>0</v>
      </c>
      <c r="L57" s="394"/>
      <c r="M57" s="395"/>
      <c r="N57" s="399">
        <f>I57*F57</f>
        <v>0</v>
      </c>
      <c r="O57" s="411">
        <v>1.64</v>
      </c>
      <c r="P57" s="412"/>
      <c r="Q57" s="412"/>
      <c r="R57" s="413"/>
      <c r="S57" s="417">
        <f>O57*N57</f>
        <v>0</v>
      </c>
      <c r="T57" s="418"/>
      <c r="U57" s="393">
        <f>IF(ISBLANK(D47),I57,0)</f>
        <v>0</v>
      </c>
      <c r="V57" s="394"/>
      <c r="W57" s="394"/>
      <c r="X57" s="546"/>
      <c r="Y57" s="547"/>
      <c r="Z57" s="548"/>
      <c r="AA57" s="94"/>
    </row>
    <row r="58" spans="2:27" ht="10.5" customHeight="1">
      <c r="B58" s="340"/>
      <c r="C58" s="88" t="s">
        <v>151</v>
      </c>
      <c r="D58" s="90"/>
      <c r="E58" s="426"/>
      <c r="F58" s="428"/>
      <c r="G58" s="408"/>
      <c r="H58" s="409"/>
      <c r="I58" s="405"/>
      <c r="J58" s="406"/>
      <c r="K58" s="407"/>
      <c r="L58" s="408"/>
      <c r="M58" s="409"/>
      <c r="N58" s="410"/>
      <c r="O58" s="414"/>
      <c r="P58" s="415"/>
      <c r="Q58" s="415"/>
      <c r="R58" s="416"/>
      <c r="S58" s="419"/>
      <c r="T58" s="420"/>
      <c r="U58" s="396"/>
      <c r="V58" s="397"/>
      <c r="W58" s="397"/>
      <c r="X58" s="546"/>
      <c r="Y58" s="547"/>
      <c r="Z58" s="548"/>
      <c r="AA58" s="94"/>
    </row>
    <row r="59" spans="2:27" ht="17.25" customHeight="1">
      <c r="B59" s="340"/>
      <c r="C59" s="559" t="s">
        <v>166</v>
      </c>
      <c r="D59" s="560"/>
      <c r="E59" s="561" t="s">
        <v>105</v>
      </c>
      <c r="F59" s="447" t="str">
        <f>IF($F$8="BULK 14 FLAVOR","10","10")</f>
        <v>10</v>
      </c>
      <c r="G59" s="448"/>
      <c r="H59" s="449"/>
      <c r="I59" s="225"/>
      <c r="J59" s="226"/>
      <c r="K59" s="447">
        <f>IF(F8&lt;&gt;"BULK 14 Flavor",I59*"1",I59)</f>
        <v>0</v>
      </c>
      <c r="L59" s="448"/>
      <c r="M59" s="449"/>
      <c r="N59" s="421">
        <f>I59*F59</f>
        <v>0</v>
      </c>
      <c r="O59" s="412">
        <v>2.41</v>
      </c>
      <c r="P59" s="412"/>
      <c r="Q59" s="412"/>
      <c r="R59" s="413"/>
      <c r="S59" s="417">
        <f>O59*N59</f>
        <v>0</v>
      </c>
      <c r="T59" s="418"/>
      <c r="U59" s="393">
        <f>IF(ISBLANK(D47),(I59*1),0)</f>
        <v>0</v>
      </c>
      <c r="V59" s="394"/>
      <c r="W59" s="394"/>
      <c r="X59" s="546"/>
      <c r="Y59" s="547"/>
      <c r="Z59" s="548"/>
      <c r="AA59" s="94"/>
    </row>
    <row r="60" spans="2:27" ht="10.5" customHeight="1">
      <c r="B60" s="340"/>
      <c r="C60" s="88" t="s">
        <v>154</v>
      </c>
      <c r="D60" s="91"/>
      <c r="E60" s="562"/>
      <c r="F60" s="450"/>
      <c r="G60" s="451"/>
      <c r="H60" s="452"/>
      <c r="I60" s="227"/>
      <c r="J60" s="228"/>
      <c r="K60" s="450"/>
      <c r="L60" s="451"/>
      <c r="M60" s="452"/>
      <c r="N60" s="422"/>
      <c r="O60" s="415"/>
      <c r="P60" s="415"/>
      <c r="Q60" s="415"/>
      <c r="R60" s="416"/>
      <c r="S60" s="419"/>
      <c r="T60" s="420"/>
      <c r="U60" s="396"/>
      <c r="V60" s="397"/>
      <c r="W60" s="397"/>
      <c r="X60" s="546"/>
      <c r="Y60" s="547"/>
      <c r="Z60" s="548"/>
      <c r="AA60" s="94"/>
    </row>
    <row r="61" spans="2:27" s="2" customFormat="1" ht="21" customHeight="1">
      <c r="B61" s="340"/>
      <c r="C61" s="92"/>
      <c r="D61" s="93"/>
      <c r="E61" s="25"/>
      <c r="F61" s="25"/>
      <c r="G61" s="25"/>
      <c r="H61" s="25"/>
      <c r="I61" s="25"/>
      <c r="J61" s="423" t="s">
        <v>65</v>
      </c>
      <c r="K61" s="423"/>
      <c r="L61" s="423"/>
      <c r="M61" s="423"/>
      <c r="N61" s="25">
        <f>SUM(N51:N59)</f>
        <v>0</v>
      </c>
      <c r="O61" s="27"/>
      <c r="P61" s="27"/>
      <c r="Q61" s="27"/>
      <c r="R61" s="28"/>
      <c r="S61" s="29"/>
      <c r="T61" s="30"/>
      <c r="U61" s="31"/>
      <c r="V61" s="32"/>
      <c r="W61" s="32"/>
      <c r="X61" s="546"/>
      <c r="Y61" s="547"/>
      <c r="Z61" s="548"/>
      <c r="AA61" s="94"/>
    </row>
    <row r="62" spans="2:27" ht="23.25" customHeight="1">
      <c r="B62" s="340"/>
      <c r="C62" s="424"/>
      <c r="D62" s="424"/>
      <c r="E62" s="424"/>
      <c r="F62" s="424"/>
      <c r="G62" s="424"/>
      <c r="H62" s="424"/>
      <c r="I62" s="429" t="s">
        <v>66</v>
      </c>
      <c r="J62" s="429"/>
      <c r="K62" s="429"/>
      <c r="L62" s="429"/>
      <c r="M62" s="429"/>
      <c r="N62" s="429"/>
      <c r="O62" s="429"/>
      <c r="P62" s="429"/>
      <c r="Q62" s="429"/>
      <c r="R62" s="430"/>
      <c r="S62" s="355">
        <f>IF(ISBLANK(D47),SUM(S51:T59),SUM(S51:T59)*80%)</f>
        <v>0</v>
      </c>
      <c r="T62" s="356"/>
      <c r="U62" s="431">
        <f>SUM(U51:W60)</f>
        <v>0</v>
      </c>
      <c r="V62" s="432"/>
      <c r="W62" s="432"/>
      <c r="X62" s="549"/>
      <c r="Y62" s="550"/>
      <c r="Z62" s="551"/>
      <c r="AA62" s="94"/>
    </row>
    <row r="63" spans="2:26" ht="13.5" customHeight="1">
      <c r="B63" s="340"/>
      <c r="C63" s="1" t="s">
        <v>33</v>
      </c>
      <c r="T63" s="357"/>
      <c r="U63" s="357"/>
      <c r="V63" s="357"/>
      <c r="W63" s="357"/>
      <c r="X63" s="357"/>
      <c r="Y63" s="357"/>
      <c r="Z63" s="357"/>
    </row>
    <row r="64" spans="2:26" ht="24" customHeight="1">
      <c r="B64" s="340"/>
      <c r="C64" s="440" t="s">
        <v>34</v>
      </c>
      <c r="D64" s="441"/>
      <c r="E64" s="441"/>
      <c r="F64" s="37"/>
      <c r="G64" s="16"/>
      <c r="H64" s="16"/>
      <c r="I64" s="16"/>
      <c r="J64" s="16"/>
      <c r="K64" s="16"/>
      <c r="L64" s="16"/>
      <c r="M64" s="16"/>
      <c r="N64" s="16"/>
      <c r="O64" s="16"/>
      <c r="P64" s="16"/>
      <c r="Q64" s="16"/>
      <c r="R64" s="16"/>
      <c r="S64" s="16"/>
      <c r="T64" s="357"/>
      <c r="U64" s="357"/>
      <c r="V64" s="357"/>
      <c r="W64" s="357"/>
      <c r="X64" s="357"/>
      <c r="Y64" s="357"/>
      <c r="Z64" s="357"/>
    </row>
    <row r="65" spans="2:26" ht="12" customHeight="1">
      <c r="B65" s="340"/>
      <c r="C65" s="223" t="s">
        <v>70</v>
      </c>
      <c r="D65" s="223"/>
      <c r="E65" s="224"/>
      <c r="F65" s="225"/>
      <c r="G65" s="344" t="s">
        <v>74</v>
      </c>
      <c r="H65" s="345"/>
      <c r="I65" s="345"/>
      <c r="J65" s="346"/>
      <c r="K65" s="220"/>
      <c r="L65" s="222" t="s">
        <v>107</v>
      </c>
      <c r="M65" s="223"/>
      <c r="N65" s="223"/>
      <c r="O65" s="224"/>
      <c r="P65" s="225"/>
      <c r="Q65" s="226"/>
      <c r="R65" s="344" t="s">
        <v>217</v>
      </c>
      <c r="S65" s="345"/>
      <c r="T65" s="345"/>
      <c r="U65" s="346"/>
      <c r="V65" s="225"/>
      <c r="W65" s="532" t="s">
        <v>106</v>
      </c>
      <c r="X65" s="533"/>
      <c r="Y65" s="534"/>
      <c r="Z65" s="220"/>
    </row>
    <row r="66" spans="2:26" ht="12" customHeight="1">
      <c r="B66" s="340"/>
      <c r="C66" s="445" t="str">
        <f>IF($F$8="BULK 14 Flavor","PBBA","PMBA")</f>
        <v>PBBA</v>
      </c>
      <c r="D66" s="445"/>
      <c r="E66" s="446"/>
      <c r="F66" s="227"/>
      <c r="G66" s="433" t="str">
        <f>IF($F$8="BULK 14 Flavor","PBFRP","PMFRP")</f>
        <v>PBFRP</v>
      </c>
      <c r="H66" s="434"/>
      <c r="I66" s="434"/>
      <c r="J66" s="439"/>
      <c r="K66" s="221"/>
      <c r="L66" s="349" t="str">
        <f>IF($F$8="BULK 14 Flavor","PBMIB","PMMIB")</f>
        <v>PBMIB</v>
      </c>
      <c r="M66" s="237"/>
      <c r="N66" s="237"/>
      <c r="O66" s="238"/>
      <c r="P66" s="227"/>
      <c r="Q66" s="228"/>
      <c r="R66" s="433" t="str">
        <f>IF($F$8="BULK 14 Flavor","PBPIC","PMPIC")</f>
        <v>PBPIC</v>
      </c>
      <c r="S66" s="434"/>
      <c r="T66" s="434"/>
      <c r="U66" s="212"/>
      <c r="V66" s="227"/>
      <c r="W66" s="526" t="str">
        <f>IF($F$8="BULK 14 Flavor","PBST","PMST")</f>
        <v>PBST</v>
      </c>
      <c r="X66" s="527"/>
      <c r="Y66" s="528"/>
      <c r="Z66" s="221"/>
    </row>
    <row r="67" spans="2:26" ht="12" customHeight="1">
      <c r="B67" s="340"/>
      <c r="C67" s="215" t="s">
        <v>76</v>
      </c>
      <c r="D67" s="350"/>
      <c r="E67" s="351"/>
      <c r="F67" s="220"/>
      <c r="G67" s="442" t="s">
        <v>110</v>
      </c>
      <c r="H67" s="443"/>
      <c r="I67" s="443"/>
      <c r="J67" s="444"/>
      <c r="K67" s="220"/>
      <c r="L67" s="435" t="s">
        <v>109</v>
      </c>
      <c r="M67" s="215"/>
      <c r="N67" s="215"/>
      <c r="O67" s="216"/>
      <c r="P67" s="225"/>
      <c r="Q67" s="226"/>
      <c r="R67" s="435" t="s">
        <v>81</v>
      </c>
      <c r="S67" s="215"/>
      <c r="T67" s="215"/>
      <c r="U67" s="216"/>
      <c r="V67" s="220"/>
      <c r="W67" s="253" t="s">
        <v>73</v>
      </c>
      <c r="X67" s="254"/>
      <c r="Y67" s="255"/>
      <c r="Z67" s="220"/>
    </row>
    <row r="68" spans="2:26" ht="12" customHeight="1">
      <c r="B68" s="340"/>
      <c r="C68" s="251" t="str">
        <f>IF($F$8="BULK 14 Flavor","PBBIC","PMBIC")</f>
        <v>PBBIC</v>
      </c>
      <c r="D68" s="251"/>
      <c r="E68" s="252"/>
      <c r="F68" s="221"/>
      <c r="G68" s="229" t="str">
        <f>IF($F$8="BULK 14 Flavor","PBFRPO","PMFRPO")</f>
        <v>PBFRPO</v>
      </c>
      <c r="H68" s="230"/>
      <c r="I68" s="230"/>
      <c r="J68" s="352"/>
      <c r="K68" s="221"/>
      <c r="L68" s="453" t="str">
        <f>IF($F$8="BULK 14 Flavor","PBMY","PMMY")</f>
        <v>PBMY</v>
      </c>
      <c r="M68" s="454"/>
      <c r="N68" s="454"/>
      <c r="O68" s="455"/>
      <c r="P68" s="227"/>
      <c r="Q68" s="228"/>
      <c r="R68" s="436" t="str">
        <f>IF($F$8="BULK 14 Flavor","PBPIL","PMPIL")</f>
        <v>PBPIL</v>
      </c>
      <c r="S68" s="251"/>
      <c r="T68" s="251"/>
      <c r="U68" s="252"/>
      <c r="V68" s="221"/>
      <c r="W68" s="529" t="str">
        <f>IF($F$8="BULK 14 Flavor","PBTRF","PMTRF")</f>
        <v>PBTRF</v>
      </c>
      <c r="X68" s="530"/>
      <c r="Y68" s="531"/>
      <c r="Z68" s="221"/>
    </row>
    <row r="69" spans="2:26" ht="12" customHeight="1">
      <c r="B69" s="340"/>
      <c r="C69" s="223" t="s">
        <v>99</v>
      </c>
      <c r="D69" s="264"/>
      <c r="E69" s="265"/>
      <c r="F69" s="220"/>
      <c r="G69" s="344" t="s">
        <v>77</v>
      </c>
      <c r="H69" s="345"/>
      <c r="I69" s="345"/>
      <c r="J69" s="346"/>
      <c r="K69" s="220"/>
      <c r="L69" s="456" t="s">
        <v>72</v>
      </c>
      <c r="M69" s="264"/>
      <c r="N69" s="264"/>
      <c r="O69" s="265"/>
      <c r="P69" s="225"/>
      <c r="Q69" s="226"/>
      <c r="R69" s="344" t="s">
        <v>92</v>
      </c>
      <c r="S69" s="345"/>
      <c r="T69" s="345"/>
      <c r="U69" s="346"/>
      <c r="V69" s="220"/>
      <c r="W69" s="532" t="s">
        <v>108</v>
      </c>
      <c r="X69" s="533"/>
      <c r="Y69" s="534"/>
      <c r="Z69" s="220"/>
    </row>
    <row r="70" spans="2:26" ht="12" customHeight="1">
      <c r="B70" s="340"/>
      <c r="C70" s="235" t="str">
        <f>IF($F$8="BULK 14 Flavor","PBBLG","PMBLG")</f>
        <v>PBBLG</v>
      </c>
      <c r="D70" s="237"/>
      <c r="E70" s="238"/>
      <c r="F70" s="221"/>
      <c r="G70" s="433" t="str">
        <f>IF($F$8="BULK 14 Flavor","PBGR","PMGR")</f>
        <v>PBGR</v>
      </c>
      <c r="H70" s="434"/>
      <c r="I70" s="434"/>
      <c r="J70" s="439"/>
      <c r="K70" s="221"/>
      <c r="L70" s="349" t="str">
        <f>IF($F$8="BULK 14 Flavor","PBOR","PMOR")</f>
        <v>PBOR</v>
      </c>
      <c r="M70" s="237"/>
      <c r="N70" s="237"/>
      <c r="O70" s="238"/>
      <c r="P70" s="227"/>
      <c r="Q70" s="228"/>
      <c r="R70" s="433" t="str">
        <f>IF($F$8="BULK 14 Flavor","PBROB","PMROB")</f>
        <v>PBROB</v>
      </c>
      <c r="S70" s="434"/>
      <c r="T70" s="434"/>
      <c r="U70" s="212"/>
      <c r="V70" s="221"/>
      <c r="W70" s="207" t="str">
        <f>IF($F$8="BULK 14 Flavor","PBWA","PMWA")</f>
        <v>PBWA</v>
      </c>
      <c r="X70" s="208"/>
      <c r="Y70" s="208"/>
      <c r="Z70" s="221"/>
    </row>
    <row r="71" spans="2:26" ht="12" customHeight="1">
      <c r="B71" s="340"/>
      <c r="C71" s="215" t="s">
        <v>78</v>
      </c>
      <c r="D71" s="215"/>
      <c r="E71" s="216"/>
      <c r="F71" s="220"/>
      <c r="G71" s="217" t="s">
        <v>79</v>
      </c>
      <c r="H71" s="218"/>
      <c r="I71" s="218"/>
      <c r="J71" s="219"/>
      <c r="K71" s="220"/>
      <c r="L71" s="350" t="s">
        <v>75</v>
      </c>
      <c r="M71" s="350"/>
      <c r="N71" s="350"/>
      <c r="O71" s="351"/>
      <c r="P71" s="225"/>
      <c r="Q71" s="226"/>
      <c r="R71" s="217" t="s">
        <v>89</v>
      </c>
      <c r="S71" s="218"/>
      <c r="T71" s="218"/>
      <c r="U71" s="219"/>
      <c r="V71" s="220"/>
      <c r="W71" s="253" t="s">
        <v>94</v>
      </c>
      <c r="X71" s="254"/>
      <c r="Y71" s="255"/>
      <c r="Z71" s="220"/>
    </row>
    <row r="72" spans="2:26" ht="12" customHeight="1">
      <c r="B72" s="340"/>
      <c r="C72" s="251" t="str">
        <f>IF($F$8="BULK 14 Flavor","PBBLR","PMBLR")</f>
        <v>PBBLR</v>
      </c>
      <c r="D72" s="251"/>
      <c r="E72" s="252"/>
      <c r="F72" s="221"/>
      <c r="G72" s="229" t="str">
        <f>IF($F$8="BULK 14 Flavor","PBGRA","PMGRA")</f>
        <v>PBGRA</v>
      </c>
      <c r="H72" s="230"/>
      <c r="I72" s="230"/>
      <c r="J72" s="352"/>
      <c r="K72" s="221"/>
      <c r="L72" s="353" t="str">
        <f>IF($F$8="BULK 14 Flavor","PBPE","PMPE")</f>
        <v>PBPE</v>
      </c>
      <c r="M72" s="353"/>
      <c r="N72" s="353"/>
      <c r="O72" s="354"/>
      <c r="P72" s="227"/>
      <c r="Q72" s="228"/>
      <c r="R72" s="229" t="str">
        <f>IF($F$8="BULK 14 Flavor","PBSSBLR","PMSSBLR")</f>
        <v>PBSSBLR</v>
      </c>
      <c r="S72" s="230"/>
      <c r="T72" s="230"/>
      <c r="U72" s="209"/>
      <c r="V72" s="221"/>
      <c r="W72" s="210" t="str">
        <f>IF($F$8="BULK 14 Flavor","PBWIC","PMWIC")</f>
        <v>PBWIC</v>
      </c>
      <c r="X72" s="211"/>
      <c r="Y72" s="214"/>
      <c r="Z72" s="221"/>
    </row>
    <row r="73" spans="2:22" ht="12" customHeight="1">
      <c r="B73" s="340"/>
      <c r="C73" s="222" t="s">
        <v>71</v>
      </c>
      <c r="D73" s="223"/>
      <c r="E73" s="224"/>
      <c r="F73" s="220"/>
      <c r="G73" s="222" t="s">
        <v>82</v>
      </c>
      <c r="H73" s="223"/>
      <c r="I73" s="223"/>
      <c r="J73" s="224"/>
      <c r="K73" s="220"/>
      <c r="L73" s="222" t="s">
        <v>91</v>
      </c>
      <c r="M73" s="264"/>
      <c r="N73" s="264"/>
      <c r="O73" s="265"/>
      <c r="P73" s="225"/>
      <c r="Q73" s="226"/>
      <c r="R73" s="456" t="s">
        <v>93</v>
      </c>
      <c r="S73" s="264"/>
      <c r="T73" s="264"/>
      <c r="U73" s="265"/>
      <c r="V73" s="220"/>
    </row>
    <row r="74" spans="2:22" ht="12" customHeight="1">
      <c r="B74" s="340"/>
      <c r="C74" s="234" t="str">
        <f>IF($F$8="BULK 14 Flavor","PBCOCA","PMCOCA")</f>
        <v>PBCOCA</v>
      </c>
      <c r="D74" s="235"/>
      <c r="E74" s="236"/>
      <c r="F74" s="221"/>
      <c r="G74" s="234" t="str">
        <f>IF($F$8="BULK 14 Flavor","PBLE","PMLE")</f>
        <v>PBLE</v>
      </c>
      <c r="H74" s="235"/>
      <c r="I74" s="235"/>
      <c r="J74" s="236"/>
      <c r="K74" s="221"/>
      <c r="L74" s="234" t="str">
        <f>IF($F$8="BULK 14 Flavor","PBPI","PMPI")</f>
        <v>PBPI</v>
      </c>
      <c r="M74" s="237"/>
      <c r="N74" s="237"/>
      <c r="O74" s="238"/>
      <c r="P74" s="227"/>
      <c r="Q74" s="228"/>
      <c r="R74" s="349" t="str">
        <f>IF($F$8="BULK 14 Flavor","PBSSWIC","PMSSWIC")</f>
        <v>PBSSWIC</v>
      </c>
      <c r="S74" s="237"/>
      <c r="T74" s="237"/>
      <c r="U74" s="238"/>
      <c r="V74" s="221"/>
    </row>
    <row r="75" spans="2:26" ht="12" customHeight="1" hidden="1">
      <c r="B75" s="340"/>
      <c r="C75" s="218"/>
      <c r="D75" s="218"/>
      <c r="E75" s="219"/>
      <c r="F75" s="259"/>
      <c r="G75" s="231"/>
      <c r="H75" s="232"/>
      <c r="I75" s="232"/>
      <c r="J75" s="233"/>
      <c r="K75" s="220"/>
      <c r="L75" s="222"/>
      <c r="M75" s="264"/>
      <c r="N75" s="264"/>
      <c r="O75" s="265"/>
      <c r="P75" s="225"/>
      <c r="Q75" s="226"/>
      <c r="R75" s="456"/>
      <c r="S75" s="264"/>
      <c r="T75" s="264"/>
      <c r="U75" s="265"/>
      <c r="V75" s="225"/>
      <c r="W75" s="248"/>
      <c r="X75" s="249"/>
      <c r="Y75" s="250"/>
      <c r="Z75" s="243"/>
    </row>
    <row r="76" spans="2:26" ht="12" customHeight="1" hidden="1">
      <c r="B76" s="340"/>
      <c r="C76" s="61"/>
      <c r="D76" s="61"/>
      <c r="E76" s="61"/>
      <c r="F76" s="260"/>
      <c r="G76" s="266"/>
      <c r="H76" s="267"/>
      <c r="I76" s="267"/>
      <c r="J76" s="268"/>
      <c r="K76" s="221"/>
      <c r="L76" s="234"/>
      <c r="M76" s="237"/>
      <c r="N76" s="237"/>
      <c r="O76" s="238"/>
      <c r="P76" s="227"/>
      <c r="Q76" s="228"/>
      <c r="R76" s="349"/>
      <c r="S76" s="237"/>
      <c r="T76" s="237"/>
      <c r="U76" s="238"/>
      <c r="V76" s="227"/>
      <c r="W76" s="245"/>
      <c r="X76" s="246"/>
      <c r="Y76" s="247"/>
      <c r="Z76" s="244"/>
    </row>
    <row r="77" spans="2:31" ht="6.75" customHeight="1">
      <c r="B77" s="340"/>
      <c r="C77" s="23"/>
      <c r="D77" s="24"/>
      <c r="E77" s="24"/>
      <c r="F77" s="25"/>
      <c r="G77" s="24"/>
      <c r="H77" s="24"/>
      <c r="I77" s="24"/>
      <c r="J77" s="24"/>
      <c r="K77" s="25"/>
      <c r="L77" s="23"/>
      <c r="M77" s="24"/>
      <c r="N77" s="24"/>
      <c r="O77" s="24"/>
      <c r="P77" s="25"/>
      <c r="Q77" s="25"/>
      <c r="R77" s="24"/>
      <c r="S77" s="24"/>
      <c r="T77" s="24"/>
      <c r="U77" s="24"/>
      <c r="V77" s="24"/>
      <c r="W77" s="25"/>
      <c r="X77" s="24"/>
      <c r="Y77" s="24"/>
      <c r="Z77" s="24"/>
      <c r="AA77" s="26"/>
      <c r="AC77" s="353"/>
      <c r="AD77" s="353"/>
      <c r="AE77" s="353"/>
    </row>
    <row r="78" spans="2:26" ht="19.5" customHeight="1" hidden="1">
      <c r="B78" s="340"/>
      <c r="C78" s="460" t="s">
        <v>87</v>
      </c>
      <c r="D78" s="460"/>
      <c r="E78" s="460"/>
      <c r="F78" s="460"/>
      <c r="G78" s="460"/>
      <c r="H78" s="460"/>
      <c r="I78" s="460"/>
      <c r="J78" s="460"/>
      <c r="K78" s="460"/>
      <c r="L78" s="460"/>
      <c r="M78" s="460"/>
      <c r="N78" s="460"/>
      <c r="O78" s="460"/>
      <c r="P78" s="460"/>
      <c r="Q78" s="460"/>
      <c r="R78" s="460"/>
      <c r="S78" s="460"/>
      <c r="T78" s="460"/>
      <c r="U78" s="460"/>
      <c r="V78" s="461"/>
      <c r="W78" s="24"/>
      <c r="X78" s="24"/>
      <c r="Y78" s="24"/>
      <c r="Z78" s="26"/>
    </row>
    <row r="79" spans="2:26" ht="12" customHeight="1" hidden="1">
      <c r="B79" s="340"/>
      <c r="C79" s="262" t="str">
        <f>H176</f>
        <v>Sweet Cotton Candy</v>
      </c>
      <c r="D79" s="262"/>
      <c r="E79" s="263"/>
      <c r="F79" s="220"/>
      <c r="G79" s="261" t="str">
        <f>H177</f>
        <v>Sour Fruit Punch</v>
      </c>
      <c r="H79" s="262"/>
      <c r="I79" s="262"/>
      <c r="J79" s="263"/>
      <c r="K79" s="220"/>
      <c r="L79" s="470" t="str">
        <f>H178</f>
        <v>Sour Freedom Pop</v>
      </c>
      <c r="M79" s="471"/>
      <c r="N79" s="471"/>
      <c r="O79" s="472"/>
      <c r="P79" s="225"/>
      <c r="Q79" s="226"/>
      <c r="R79" s="473" t="str">
        <f>H179</f>
        <v>Sour Grape</v>
      </c>
      <c r="S79" s="474"/>
      <c r="T79" s="474"/>
      <c r="U79" s="475"/>
      <c r="V79" s="220"/>
      <c r="W79" s="470" t="str">
        <f>H180</f>
        <v>Sour Green Apple </v>
      </c>
      <c r="X79" s="471"/>
      <c r="Y79" s="472"/>
      <c r="Z79" s="220"/>
    </row>
    <row r="80" spans="2:26" ht="12" customHeight="1" hidden="1">
      <c r="B80" s="340"/>
      <c r="C80" s="240" t="s">
        <v>173</v>
      </c>
      <c r="D80" s="240"/>
      <c r="E80" s="241"/>
      <c r="F80" s="256"/>
      <c r="G80" s="462" t="s">
        <v>174</v>
      </c>
      <c r="H80" s="242"/>
      <c r="I80" s="242"/>
      <c r="J80" s="463"/>
      <c r="K80" s="256"/>
      <c r="L80" s="462" t="s">
        <v>174</v>
      </c>
      <c r="M80" s="242"/>
      <c r="N80" s="242"/>
      <c r="O80" s="463"/>
      <c r="P80" s="257"/>
      <c r="Q80" s="258"/>
      <c r="R80" s="464" t="s">
        <v>175</v>
      </c>
      <c r="S80" s="465"/>
      <c r="T80" s="465"/>
      <c r="U80" s="466"/>
      <c r="V80" s="256"/>
      <c r="W80" s="467" t="s">
        <v>176</v>
      </c>
      <c r="X80" s="468"/>
      <c r="Y80" s="469"/>
      <c r="Z80" s="256"/>
    </row>
    <row r="81" spans="2:26" ht="12" customHeight="1" hidden="1">
      <c r="B81" s="340"/>
      <c r="C81" s="272" t="str">
        <f>F176</f>
        <v>PBCOCA</v>
      </c>
      <c r="D81" s="272"/>
      <c r="E81" s="273"/>
      <c r="F81" s="221"/>
      <c r="G81" s="476" t="str">
        <f>F177</f>
        <v>PBFRP</v>
      </c>
      <c r="H81" s="272"/>
      <c r="I81" s="272"/>
      <c r="J81" s="273"/>
      <c r="K81" s="221"/>
      <c r="L81" s="269" t="str">
        <f>F178</f>
        <v>PBFRPO</v>
      </c>
      <c r="M81" s="270"/>
      <c r="N81" s="270"/>
      <c r="O81" s="271"/>
      <c r="P81" s="227"/>
      <c r="Q81" s="228"/>
      <c r="R81" s="457" t="str">
        <f>F179</f>
        <v>PBGR</v>
      </c>
      <c r="S81" s="458"/>
      <c r="T81" s="458"/>
      <c r="U81" s="459"/>
      <c r="V81" s="221"/>
      <c r="W81" s="269" t="str">
        <f>F180</f>
        <v>PBGRA</v>
      </c>
      <c r="X81" s="270"/>
      <c r="Y81" s="271"/>
      <c r="Z81" s="221"/>
    </row>
    <row r="82" spans="2:26" ht="5.25" customHeight="1">
      <c r="B82" s="340"/>
      <c r="C82" s="162"/>
      <c r="D82" s="162"/>
      <c r="E82" s="162"/>
      <c r="F82" s="163"/>
      <c r="G82" s="164"/>
      <c r="H82" s="164"/>
      <c r="I82" s="164"/>
      <c r="J82" s="164"/>
      <c r="K82" s="163"/>
      <c r="L82" s="163"/>
      <c r="M82" s="163"/>
      <c r="N82" s="163"/>
      <c r="O82" s="163"/>
      <c r="P82" s="163"/>
      <c r="Q82" s="163"/>
      <c r="R82" s="163"/>
      <c r="S82" s="163"/>
      <c r="T82" s="163"/>
      <c r="U82" s="163"/>
      <c r="V82" s="163"/>
      <c r="W82" s="162"/>
      <c r="X82" s="162"/>
      <c r="Y82" s="162"/>
      <c r="Z82" s="165"/>
    </row>
    <row r="83" spans="2:26" ht="12" customHeight="1" hidden="1">
      <c r="B83" s="340"/>
      <c r="C83" s="262" t="str">
        <f>H181</f>
        <v>Sour Lemonade </v>
      </c>
      <c r="D83" s="262"/>
      <c r="E83" s="263"/>
      <c r="F83" s="220"/>
      <c r="G83" s="240"/>
      <c r="H83" s="240"/>
      <c r="I83" s="240"/>
      <c r="J83" s="240"/>
      <c r="K83" s="239"/>
      <c r="L83" s="240"/>
      <c r="M83" s="240"/>
      <c r="N83" s="240"/>
      <c r="O83" s="240"/>
      <c r="P83" s="239"/>
      <c r="Q83" s="239"/>
      <c r="R83" s="242"/>
      <c r="S83" s="242"/>
      <c r="T83" s="242"/>
      <c r="U83" s="242"/>
      <c r="V83" s="239"/>
      <c r="W83" s="240"/>
      <c r="X83" s="240"/>
      <c r="Y83" s="240"/>
      <c r="Z83" s="239"/>
    </row>
    <row r="84" spans="2:26" ht="12" customHeight="1" hidden="1">
      <c r="B84" s="340"/>
      <c r="C84" s="240" t="s">
        <v>173</v>
      </c>
      <c r="D84" s="240"/>
      <c r="E84" s="241"/>
      <c r="F84" s="256"/>
      <c r="G84" s="242"/>
      <c r="H84" s="242"/>
      <c r="I84" s="242"/>
      <c r="J84" s="242"/>
      <c r="K84" s="239"/>
      <c r="L84" s="242"/>
      <c r="M84" s="242"/>
      <c r="N84" s="242"/>
      <c r="O84" s="242"/>
      <c r="P84" s="239"/>
      <c r="Q84" s="239"/>
      <c r="R84" s="242"/>
      <c r="S84" s="242"/>
      <c r="T84" s="242"/>
      <c r="U84" s="242"/>
      <c r="V84" s="239"/>
      <c r="W84" s="240"/>
      <c r="X84" s="240"/>
      <c r="Y84" s="240"/>
      <c r="Z84" s="239"/>
    </row>
    <row r="85" spans="2:26" ht="12" customHeight="1" hidden="1">
      <c r="B85" s="340"/>
      <c r="C85" s="272" t="str">
        <f>F181</f>
        <v>PBLE</v>
      </c>
      <c r="D85" s="272"/>
      <c r="E85" s="273"/>
      <c r="F85" s="221"/>
      <c r="G85" s="240"/>
      <c r="H85" s="240"/>
      <c r="I85" s="240"/>
      <c r="J85" s="240"/>
      <c r="K85" s="239"/>
      <c r="L85" s="240"/>
      <c r="M85" s="240"/>
      <c r="N85" s="240"/>
      <c r="O85" s="240"/>
      <c r="P85" s="239"/>
      <c r="Q85" s="239"/>
      <c r="R85" s="242"/>
      <c r="S85" s="242"/>
      <c r="T85" s="242"/>
      <c r="U85" s="242"/>
      <c r="V85" s="239"/>
      <c r="W85" s="240"/>
      <c r="X85" s="240"/>
      <c r="Y85" s="240"/>
      <c r="Z85" s="239"/>
    </row>
    <row r="86" spans="2:26" ht="3.75" customHeight="1">
      <c r="B86" s="340"/>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5"/>
    </row>
    <row r="87" spans="2:26" ht="12" customHeight="1">
      <c r="B87" s="340"/>
      <c r="C87" s="296" t="s">
        <v>35</v>
      </c>
      <c r="D87" s="299">
        <f>U62</f>
        <v>0</v>
      </c>
      <c r="E87" s="300"/>
      <c r="F87" s="301"/>
      <c r="G87" s="124"/>
      <c r="H87" s="124">
        <f>D87-(SUM(F64:F82,K65:K82,P65:Q82,V65:V82,Z65:Z82))</f>
        <v>0</v>
      </c>
      <c r="I87" s="308" t="s">
        <v>36</v>
      </c>
      <c r="J87" s="299">
        <f>SUM(F64:F82,K65:K82,P65:Q82,V65:V82,Z65:Z82)</f>
        <v>0</v>
      </c>
      <c r="K87" s="300"/>
      <c r="L87" s="301"/>
      <c r="M87" s="124"/>
      <c r="N87" s="308" t="s">
        <v>37</v>
      </c>
      <c r="O87" s="299">
        <f>IF(H87&lt;0,H87*-1,0)</f>
        <v>0</v>
      </c>
      <c r="P87" s="300"/>
      <c r="Q87" s="300"/>
      <c r="R87" s="301"/>
      <c r="S87" s="311" t="str">
        <f>IF(F8="MEDIUM &amp; MODULAR FLAVOR SYSTEM","$7.50","$15.00")</f>
        <v>$15.00</v>
      </c>
      <c r="T87" s="312"/>
      <c r="U87" s="312"/>
      <c r="V87" s="313"/>
      <c r="W87" s="166"/>
      <c r="X87" s="593" t="s">
        <v>177</v>
      </c>
      <c r="Y87" s="584">
        <f>IF(F8="MEDIUM &amp; MODULAR FLAVOR SYSTEM",O87*7.5,O87*15)</f>
        <v>0</v>
      </c>
      <c r="Z87" s="586"/>
    </row>
    <row r="88" spans="2:26" ht="12" customHeight="1">
      <c r="B88" s="340"/>
      <c r="C88" s="297"/>
      <c r="D88" s="302"/>
      <c r="E88" s="303"/>
      <c r="F88" s="304"/>
      <c r="G88" s="124"/>
      <c r="H88" s="124"/>
      <c r="I88" s="309"/>
      <c r="J88" s="302"/>
      <c r="K88" s="303"/>
      <c r="L88" s="304"/>
      <c r="M88" s="124"/>
      <c r="N88" s="309"/>
      <c r="O88" s="302"/>
      <c r="P88" s="303"/>
      <c r="Q88" s="303"/>
      <c r="R88" s="304"/>
      <c r="S88" s="598" t="s">
        <v>38</v>
      </c>
      <c r="T88" s="599"/>
      <c r="U88" s="599"/>
      <c r="V88" s="600"/>
      <c r="W88" s="124"/>
      <c r="X88" s="594"/>
      <c r="Y88" s="596"/>
      <c r="Z88" s="597"/>
    </row>
    <row r="89" spans="2:26" ht="21" customHeight="1">
      <c r="B89" s="340"/>
      <c r="C89" s="298"/>
      <c r="D89" s="305"/>
      <c r="E89" s="306"/>
      <c r="F89" s="307"/>
      <c r="G89" s="124"/>
      <c r="H89" s="124"/>
      <c r="I89" s="310"/>
      <c r="J89" s="305"/>
      <c r="K89" s="306"/>
      <c r="L89" s="307"/>
      <c r="M89" s="124"/>
      <c r="N89" s="310"/>
      <c r="O89" s="305"/>
      <c r="P89" s="306"/>
      <c r="Q89" s="306"/>
      <c r="R89" s="307"/>
      <c r="S89" s="601"/>
      <c r="T89" s="602"/>
      <c r="U89" s="602"/>
      <c r="V89" s="603"/>
      <c r="W89" s="167">
        <f>D87-J87</f>
        <v>0</v>
      </c>
      <c r="X89" s="595"/>
      <c r="Y89" s="587"/>
      <c r="Z89" s="589"/>
    </row>
    <row r="90" spans="2:26" ht="6" customHeight="1">
      <c r="B90" s="340"/>
      <c r="C90" s="165"/>
      <c r="D90" s="168"/>
      <c r="E90" s="168"/>
      <c r="F90" s="168"/>
      <c r="G90" s="124"/>
      <c r="H90" s="124"/>
      <c r="I90" s="165"/>
      <c r="J90" s="168"/>
      <c r="K90" s="168"/>
      <c r="L90" s="168"/>
      <c r="M90" s="124"/>
      <c r="N90" s="169"/>
      <c r="O90" s="168"/>
      <c r="P90" s="168"/>
      <c r="Q90" s="168"/>
      <c r="R90" s="168"/>
      <c r="S90" s="62"/>
      <c r="T90" s="62"/>
      <c r="U90" s="62"/>
      <c r="V90" s="62"/>
      <c r="W90" s="124"/>
      <c r="X90" s="170"/>
      <c r="Y90" s="8"/>
      <c r="Z90" s="8"/>
    </row>
    <row r="91" spans="2:26" ht="6" customHeight="1">
      <c r="B91" s="340"/>
      <c r="C91" s="165"/>
      <c r="D91" s="168"/>
      <c r="E91" s="168"/>
      <c r="F91" s="168"/>
      <c r="G91" s="124"/>
      <c r="H91" s="124"/>
      <c r="I91" s="165"/>
      <c r="J91" s="168"/>
      <c r="K91" s="168"/>
      <c r="L91" s="168"/>
      <c r="M91" s="124"/>
      <c r="N91" s="169"/>
      <c r="O91" s="168"/>
      <c r="P91" s="168"/>
      <c r="Q91" s="168"/>
      <c r="R91" s="168"/>
      <c r="S91" s="62"/>
      <c r="T91" s="62"/>
      <c r="U91" s="62"/>
      <c r="V91" s="62"/>
      <c r="W91" s="124"/>
      <c r="X91" s="170"/>
      <c r="Y91" s="8"/>
      <c r="Z91" s="8"/>
    </row>
    <row r="92" spans="2:26" ht="25.5" customHeight="1">
      <c r="B92" s="340"/>
      <c r="C92" s="274" t="s">
        <v>116</v>
      </c>
      <c r="D92" s="275"/>
      <c r="E92" s="275"/>
      <c r="F92" s="275"/>
      <c r="G92" s="275"/>
      <c r="H92" s="276"/>
      <c r="I92" s="277" t="s">
        <v>39</v>
      </c>
      <c r="J92" s="278"/>
      <c r="K92" s="279" t="s">
        <v>40</v>
      </c>
      <c r="L92" s="280"/>
      <c r="M92" s="280"/>
      <c r="N92" s="281"/>
      <c r="O92" s="282" t="s">
        <v>31</v>
      </c>
      <c r="P92" s="282"/>
      <c r="Q92" s="282"/>
      <c r="R92" s="282"/>
      <c r="S92" s="62"/>
      <c r="T92" s="283"/>
      <c r="U92" s="284"/>
      <c r="V92" s="284"/>
      <c r="W92" s="284"/>
      <c r="X92" s="284"/>
      <c r="Y92" s="284"/>
      <c r="Z92" s="285"/>
    </row>
    <row r="93" spans="2:26" ht="15.75" customHeight="1">
      <c r="B93" s="340"/>
      <c r="C93" s="292" t="s">
        <v>41</v>
      </c>
      <c r="D93" s="293"/>
      <c r="E93" s="293"/>
      <c r="F93" s="293"/>
      <c r="G93" s="293"/>
      <c r="H93" s="293"/>
      <c r="I93" s="576"/>
      <c r="J93" s="226"/>
      <c r="K93" s="578" t="str">
        <f>IF(F8="MEDIUM &amp; MODULAR FLAVOR SYSTEM","$10","$15")</f>
        <v>$15</v>
      </c>
      <c r="L93" s="579"/>
      <c r="M93" s="579"/>
      <c r="N93" s="580"/>
      <c r="O93" s="584">
        <f>IF(F8="MEDIUM &amp; MODULAR FLAVOR SYSTEM",K93*I93,K93*I93)</f>
        <v>0</v>
      </c>
      <c r="P93" s="585"/>
      <c r="Q93" s="585"/>
      <c r="R93" s="586"/>
      <c r="S93" s="62"/>
      <c r="T93" s="286"/>
      <c r="U93" s="287"/>
      <c r="V93" s="287"/>
      <c r="W93" s="287"/>
      <c r="X93" s="287"/>
      <c r="Y93" s="287"/>
      <c r="Z93" s="288"/>
    </row>
    <row r="94" spans="2:26" ht="15.75" customHeight="1">
      <c r="B94" s="340"/>
      <c r="C94" s="590" t="str">
        <f>IF(F8="MEDIUM &amp; MODULAR FLAVOR SYSTEM","MMDM","MMDB")</f>
        <v>MMDB</v>
      </c>
      <c r="D94" s="590"/>
      <c r="E94" s="590"/>
      <c r="F94" s="590"/>
      <c r="G94" s="590"/>
      <c r="H94" s="591"/>
      <c r="I94" s="577"/>
      <c r="J94" s="228"/>
      <c r="K94" s="581"/>
      <c r="L94" s="582"/>
      <c r="M94" s="582"/>
      <c r="N94" s="583"/>
      <c r="O94" s="587"/>
      <c r="P94" s="588"/>
      <c r="Q94" s="588"/>
      <c r="R94" s="589"/>
      <c r="S94" s="62"/>
      <c r="T94" s="286"/>
      <c r="U94" s="287"/>
      <c r="V94" s="287"/>
      <c r="W94" s="287"/>
      <c r="X94" s="287"/>
      <c r="Y94" s="287"/>
      <c r="Z94" s="288"/>
    </row>
    <row r="95" spans="2:26" ht="15.75" customHeight="1">
      <c r="B95" s="340"/>
      <c r="C95" s="592" t="s">
        <v>88</v>
      </c>
      <c r="D95" s="592"/>
      <c r="E95" s="592"/>
      <c r="F95" s="592"/>
      <c r="G95" s="592"/>
      <c r="H95" s="292"/>
      <c r="I95" s="576"/>
      <c r="J95" s="226"/>
      <c r="K95" s="578" t="str">
        <f>IF(F10="MEDIUM &amp; MODULAR FLAVOR SYSTEM","$35","$35")</f>
        <v>$35</v>
      </c>
      <c r="L95" s="579"/>
      <c r="M95" s="579"/>
      <c r="N95" s="580"/>
      <c r="O95" s="584">
        <f>I95*K95</f>
        <v>0</v>
      </c>
      <c r="P95" s="585"/>
      <c r="Q95" s="585"/>
      <c r="R95" s="586"/>
      <c r="S95" s="62"/>
      <c r="T95" s="286"/>
      <c r="U95" s="287"/>
      <c r="V95" s="287"/>
      <c r="W95" s="287"/>
      <c r="X95" s="287"/>
      <c r="Y95" s="287"/>
      <c r="Z95" s="288"/>
    </row>
    <row r="96" spans="2:26" ht="15.75" customHeight="1">
      <c r="B96" s="340"/>
      <c r="C96" s="294" t="str">
        <f>IF(F8="MEDIUM &amp; MODULAR FLAVOR SYSTEM","MEGTUHM","MEGTUHB")</f>
        <v>MEGTUHB</v>
      </c>
      <c r="D96" s="294"/>
      <c r="E96" s="294"/>
      <c r="F96" s="294"/>
      <c r="G96" s="294"/>
      <c r="H96" s="295"/>
      <c r="I96" s="577"/>
      <c r="J96" s="228"/>
      <c r="K96" s="581"/>
      <c r="L96" s="582"/>
      <c r="M96" s="582"/>
      <c r="N96" s="583"/>
      <c r="O96" s="587"/>
      <c r="P96" s="588"/>
      <c r="Q96" s="588"/>
      <c r="R96" s="589"/>
      <c r="S96" s="62"/>
      <c r="T96" s="286"/>
      <c r="U96" s="287"/>
      <c r="V96" s="287"/>
      <c r="W96" s="287"/>
      <c r="X96" s="287"/>
      <c r="Y96" s="287"/>
      <c r="Z96" s="288"/>
    </row>
    <row r="97" spans="2:26" ht="15.75" customHeight="1">
      <c r="B97" s="340"/>
      <c r="C97" s="68"/>
      <c r="D97" s="68"/>
      <c r="E97" s="68"/>
      <c r="F97" s="68"/>
      <c r="G97" s="68"/>
      <c r="H97" s="68"/>
      <c r="I97" s="69"/>
      <c r="J97" s="69"/>
      <c r="K97" s="9"/>
      <c r="L97" s="9"/>
      <c r="M97" s="314" t="s">
        <v>42</v>
      </c>
      <c r="N97" s="315"/>
      <c r="O97" s="318">
        <f>SUM(O93:R96)</f>
        <v>0</v>
      </c>
      <c r="P97" s="318"/>
      <c r="Q97" s="318"/>
      <c r="R97" s="318"/>
      <c r="S97" s="62"/>
      <c r="T97" s="286"/>
      <c r="U97" s="287"/>
      <c r="V97" s="287"/>
      <c r="W97" s="287"/>
      <c r="X97" s="287"/>
      <c r="Y97" s="287"/>
      <c r="Z97" s="288"/>
    </row>
    <row r="98" spans="2:26" ht="15.75" customHeight="1">
      <c r="B98" s="340"/>
      <c r="C98" s="68"/>
      <c r="D98" s="68"/>
      <c r="E98" s="68"/>
      <c r="F98" s="68"/>
      <c r="G98" s="68"/>
      <c r="H98" s="68"/>
      <c r="I98" s="69"/>
      <c r="J98" s="69"/>
      <c r="K98" s="9"/>
      <c r="L98" s="9"/>
      <c r="M98" s="316"/>
      <c r="N98" s="317"/>
      <c r="O98" s="318"/>
      <c r="P98" s="318"/>
      <c r="Q98" s="318"/>
      <c r="R98" s="318"/>
      <c r="S98" s="62"/>
      <c r="T98" s="289"/>
      <c r="U98" s="290"/>
      <c r="V98" s="290"/>
      <c r="W98" s="290"/>
      <c r="X98" s="290"/>
      <c r="Y98" s="290"/>
      <c r="Z98" s="291"/>
    </row>
    <row r="99" spans="2:26" s="2" customFormat="1" ht="36.75" customHeight="1" hidden="1">
      <c r="B99" s="340"/>
      <c r="C99" s="188" t="str">
        <f>IF(F8="MEDIUM &amp; MODULAR FLAVOR SYSTEM","MEGTUHM","MEGTUHB")</f>
        <v>MEGTUHB</v>
      </c>
      <c r="D99" s="188"/>
      <c r="E99" s="188"/>
      <c r="F99" s="188"/>
      <c r="G99" s="188"/>
      <c r="H99" s="189"/>
      <c r="I99" s="190"/>
      <c r="J99" s="191"/>
      <c r="K99" s="192"/>
      <c r="L99" s="193"/>
      <c r="M99" s="193"/>
      <c r="N99" s="194"/>
      <c r="O99" s="195"/>
      <c r="P99" s="196"/>
      <c r="Q99" s="196"/>
      <c r="R99" s="197"/>
      <c r="S99" s="63"/>
      <c r="T99" s="63"/>
      <c r="U99" s="63"/>
      <c r="V99" s="63"/>
      <c r="W99" s="63"/>
      <c r="X99" s="198"/>
      <c r="Y99" s="198"/>
      <c r="Z99" s="198"/>
    </row>
    <row r="100" ht="12" customHeight="1" hidden="1">
      <c r="B100" s="340"/>
    </row>
    <row r="101" ht="5.25" customHeight="1" hidden="1">
      <c r="B101" s="340"/>
    </row>
    <row r="102" spans="2:18" ht="15.75" customHeight="1" hidden="1">
      <c r="B102" s="340"/>
      <c r="C102" s="621"/>
      <c r="D102" s="621"/>
      <c r="E102" s="621"/>
      <c r="F102" s="621"/>
      <c r="G102" s="621"/>
      <c r="H102" s="621"/>
      <c r="I102" s="623" t="s">
        <v>178</v>
      </c>
      <c r="J102" s="624"/>
      <c r="K102" s="624"/>
      <c r="L102" s="624"/>
      <c r="M102" s="624"/>
      <c r="N102" s="624"/>
      <c r="O102" s="624"/>
      <c r="P102" s="624"/>
      <c r="Q102" s="624"/>
      <c r="R102" s="625"/>
    </row>
    <row r="103" spans="2:20" ht="15.75" customHeight="1" hidden="1">
      <c r="B103" s="340"/>
      <c r="C103" s="621"/>
      <c r="D103" s="621"/>
      <c r="E103" s="621"/>
      <c r="F103" s="621"/>
      <c r="G103" s="621"/>
      <c r="H103" s="621"/>
      <c r="I103" s="626"/>
      <c r="J103" s="621"/>
      <c r="K103" s="621"/>
      <c r="L103" s="621"/>
      <c r="M103" s="621"/>
      <c r="N103" s="621"/>
      <c r="O103" s="621"/>
      <c r="P103" s="621"/>
      <c r="Q103" s="621"/>
      <c r="R103" s="627"/>
      <c r="T103" s="1" t="s">
        <v>33</v>
      </c>
    </row>
    <row r="104" spans="2:23" ht="34.5" customHeight="1" hidden="1">
      <c r="B104" s="340"/>
      <c r="C104" s="621"/>
      <c r="D104" s="621"/>
      <c r="E104" s="621"/>
      <c r="F104" s="621"/>
      <c r="G104" s="621"/>
      <c r="H104" s="621"/>
      <c r="I104" s="628"/>
      <c r="J104" s="622"/>
      <c r="K104" s="622"/>
      <c r="L104" s="622"/>
      <c r="M104" s="622"/>
      <c r="N104" s="622"/>
      <c r="O104" s="622"/>
      <c r="P104" s="622"/>
      <c r="Q104" s="622"/>
      <c r="R104" s="629"/>
      <c r="T104" s="604" t="s">
        <v>179</v>
      </c>
      <c r="U104" s="605"/>
      <c r="V104" s="605"/>
      <c r="W104" s="37"/>
    </row>
    <row r="105" spans="2:24" ht="34.5" customHeight="1" hidden="1">
      <c r="B105" s="340"/>
      <c r="C105" s="622"/>
      <c r="D105" s="622"/>
      <c r="E105" s="622"/>
      <c r="F105" s="622"/>
      <c r="G105" s="622"/>
      <c r="H105" s="622"/>
      <c r="I105" s="64" t="s">
        <v>61</v>
      </c>
      <c r="J105" s="606" t="s">
        <v>43</v>
      </c>
      <c r="K105" s="606"/>
      <c r="L105" s="607" t="s">
        <v>31</v>
      </c>
      <c r="M105" s="608"/>
      <c r="N105" s="609"/>
      <c r="O105" s="610" t="s">
        <v>35</v>
      </c>
      <c r="P105" s="610"/>
      <c r="Q105" s="610"/>
      <c r="R105" s="610"/>
      <c r="T105" s="611" t="s">
        <v>180</v>
      </c>
      <c r="U105" s="612"/>
      <c r="V105" s="612"/>
      <c r="W105" s="37"/>
      <c r="X105" s="10" t="s">
        <v>36</v>
      </c>
    </row>
    <row r="106" spans="2:24" ht="34.5" customHeight="1" hidden="1">
      <c r="B106" s="340"/>
      <c r="C106" s="613" t="s">
        <v>68</v>
      </c>
      <c r="D106" s="613"/>
      <c r="E106" s="613"/>
      <c r="F106" s="613"/>
      <c r="G106" s="613"/>
      <c r="H106" s="614"/>
      <c r="I106" s="37"/>
      <c r="J106" s="615">
        <f>IF(AND(I106&lt;12,I106&lt;13),7.8,7.5)</f>
        <v>7.8</v>
      </c>
      <c r="K106" s="616"/>
      <c r="L106" s="617">
        <f>I106*J106</f>
        <v>0</v>
      </c>
      <c r="M106" s="618"/>
      <c r="N106" s="619"/>
      <c r="O106" s="620">
        <f>I106</f>
        <v>0</v>
      </c>
      <c r="P106" s="620"/>
      <c r="Q106" s="620"/>
      <c r="R106" s="620"/>
      <c r="T106" s="604" t="s">
        <v>181</v>
      </c>
      <c r="U106" s="605"/>
      <c r="V106" s="605"/>
      <c r="W106" s="37"/>
      <c r="X106" s="630">
        <f>SUM(W104:W107)</f>
        <v>0</v>
      </c>
    </row>
    <row r="107" spans="2:25" ht="34.5" customHeight="1" hidden="1">
      <c r="B107" s="340"/>
      <c r="C107" s="613" t="s">
        <v>182</v>
      </c>
      <c r="D107" s="613"/>
      <c r="E107" s="613"/>
      <c r="F107" s="613"/>
      <c r="G107" s="613"/>
      <c r="H107" s="614"/>
      <c r="I107" s="37"/>
      <c r="J107" s="615">
        <v>15.6</v>
      </c>
      <c r="K107" s="616"/>
      <c r="L107" s="617">
        <f>I107*J107</f>
        <v>0</v>
      </c>
      <c r="M107" s="618"/>
      <c r="N107" s="619"/>
      <c r="O107" s="620"/>
      <c r="P107" s="620"/>
      <c r="Q107" s="620"/>
      <c r="R107" s="620"/>
      <c r="T107" s="611" t="s">
        <v>69</v>
      </c>
      <c r="U107" s="612"/>
      <c r="V107" s="612"/>
      <c r="W107" s="37"/>
      <c r="X107" s="631"/>
      <c r="Y107" s="171"/>
    </row>
    <row r="108" spans="2:21" ht="15" customHeight="1" hidden="1">
      <c r="B108" s="340"/>
      <c r="C108" s="172"/>
      <c r="D108" s="162"/>
      <c r="E108" s="162"/>
      <c r="F108" s="162"/>
      <c r="G108" s="632"/>
      <c r="H108" s="632"/>
      <c r="I108" s="71"/>
      <c r="J108" s="314" t="s">
        <v>42</v>
      </c>
      <c r="K108" s="315"/>
      <c r="L108" s="633">
        <f>SUM(L106:N107)</f>
        <v>0</v>
      </c>
      <c r="M108" s="634"/>
      <c r="N108" s="635"/>
      <c r="O108" s="71"/>
      <c r="P108" s="71"/>
      <c r="Q108" s="71"/>
      <c r="R108" s="71"/>
      <c r="S108" s="173"/>
      <c r="T108" s="174"/>
      <c r="U108" s="174"/>
    </row>
    <row r="109" spans="2:27" ht="15" customHeight="1" hidden="1">
      <c r="B109" s="340"/>
      <c r="G109" s="162"/>
      <c r="H109" s="162"/>
      <c r="I109" s="71"/>
      <c r="J109" s="316"/>
      <c r="K109" s="317"/>
      <c r="L109" s="636"/>
      <c r="M109" s="637"/>
      <c r="N109" s="638"/>
      <c r="O109" s="71"/>
      <c r="P109" s="71"/>
      <c r="Q109" s="71"/>
      <c r="R109" s="71"/>
      <c r="S109" s="172"/>
      <c r="T109" s="172"/>
      <c r="U109" s="172"/>
      <c r="V109" s="172"/>
      <c r="W109" s="162"/>
      <c r="X109" s="77"/>
      <c r="Y109" s="77"/>
      <c r="Z109" s="77"/>
      <c r="AA109" s="175"/>
    </row>
    <row r="110" spans="2:28" ht="12.75" hidden="1">
      <c r="B110" s="340"/>
      <c r="G110" s="173"/>
      <c r="H110" s="173"/>
      <c r="I110" s="71"/>
      <c r="J110" s="71"/>
      <c r="K110" s="71"/>
      <c r="L110" s="71"/>
      <c r="M110" s="71"/>
      <c r="N110" s="71"/>
      <c r="O110" s="71"/>
      <c r="P110" s="71"/>
      <c r="Q110" s="71"/>
      <c r="R110" s="71"/>
      <c r="S110" s="71"/>
      <c r="T110" s="71"/>
      <c r="U110" s="70"/>
      <c r="V110" s="70"/>
      <c r="W110" s="70"/>
      <c r="X110" s="2"/>
      <c r="Y110" s="2"/>
      <c r="Z110" s="2"/>
      <c r="AA110" s="2"/>
      <c r="AB110" s="176"/>
    </row>
    <row r="111" spans="2:28" ht="85.5" customHeight="1" hidden="1">
      <c r="B111" s="340"/>
      <c r="G111" s="173"/>
      <c r="H111" s="173"/>
      <c r="I111" s="71"/>
      <c r="J111" s="71"/>
      <c r="K111" s="71"/>
      <c r="L111" s="71"/>
      <c r="M111" s="71"/>
      <c r="N111" s="71"/>
      <c r="O111" s="71"/>
      <c r="P111" s="71"/>
      <c r="Q111" s="71"/>
      <c r="R111" s="71"/>
      <c r="S111" s="71"/>
      <c r="T111" s="71"/>
      <c r="U111" s="70"/>
      <c r="V111" s="70"/>
      <c r="W111" s="70"/>
      <c r="X111" s="2"/>
      <c r="Y111" s="2"/>
      <c r="Z111" s="2"/>
      <c r="AA111" s="2"/>
      <c r="AB111" s="176"/>
    </row>
    <row r="112" spans="2:28" s="2" customFormat="1" ht="15.75" customHeight="1" hidden="1">
      <c r="B112" s="340"/>
      <c r="C112" s="44" t="s">
        <v>183</v>
      </c>
      <c r="D112" s="44"/>
      <c r="E112" s="44"/>
      <c r="F112" s="44"/>
      <c r="G112" s="44"/>
      <c r="H112" s="44"/>
      <c r="I112" s="71"/>
      <c r="J112" s="78"/>
      <c r="K112" s="78"/>
      <c r="L112" s="177"/>
      <c r="M112" s="177"/>
      <c r="N112" s="177"/>
      <c r="O112" s="71"/>
      <c r="P112" s="71"/>
      <c r="Q112" s="71"/>
      <c r="R112" s="71"/>
      <c r="S112" s="77"/>
      <c r="T112" s="77"/>
      <c r="U112" s="77"/>
      <c r="V112" s="77"/>
      <c r="W112" s="77"/>
      <c r="X112" s="70"/>
      <c r="Y112" s="77"/>
      <c r="Z112" s="639" t="s">
        <v>96</v>
      </c>
      <c r="AA112" s="639"/>
      <c r="AB112" s="175"/>
    </row>
    <row r="113" spans="2:26" ht="35.25" customHeight="1" hidden="1">
      <c r="B113" s="340"/>
      <c r="C113" s="44"/>
      <c r="D113" s="44"/>
      <c r="E113" s="44"/>
      <c r="F113" s="678" t="s">
        <v>113</v>
      </c>
      <c r="G113" s="678"/>
      <c r="H113" s="678"/>
      <c r="I113" s="678"/>
      <c r="J113" s="678"/>
      <c r="K113" s="678"/>
      <c r="L113" s="2"/>
      <c r="M113" s="2"/>
      <c r="N113" s="2"/>
      <c r="O113" s="679" t="s">
        <v>114</v>
      </c>
      <c r="P113" s="680"/>
      <c r="Q113" s="680"/>
      <c r="R113" s="681"/>
      <c r="W113" s="640" t="s">
        <v>111</v>
      </c>
      <c r="X113" s="641"/>
      <c r="Y113" s="641"/>
      <c r="Z113" s="642"/>
    </row>
    <row r="114" spans="2:26" ht="15.75" customHeight="1" hidden="1">
      <c r="B114" s="340"/>
      <c r="C114" s="44"/>
      <c r="D114" s="44"/>
      <c r="E114" s="44"/>
      <c r="F114" s="678"/>
      <c r="G114" s="678"/>
      <c r="H114" s="678"/>
      <c r="I114" s="678"/>
      <c r="J114" s="678"/>
      <c r="K114" s="678"/>
      <c r="L114" s="41"/>
      <c r="M114" s="41"/>
      <c r="N114" s="41"/>
      <c r="O114" s="682"/>
      <c r="P114" s="683"/>
      <c r="Q114" s="683"/>
      <c r="R114" s="684"/>
      <c r="W114" s="643"/>
      <c r="X114" s="644"/>
      <c r="Y114" s="644"/>
      <c r="Z114" s="645"/>
    </row>
    <row r="115" spans="2:26" ht="15.75" customHeight="1" hidden="1">
      <c r="B115" s="340"/>
      <c r="C115" s="44"/>
      <c r="D115" s="44"/>
      <c r="E115" s="44"/>
      <c r="F115" s="678"/>
      <c r="G115" s="678"/>
      <c r="H115" s="678"/>
      <c r="I115" s="678"/>
      <c r="J115" s="678"/>
      <c r="K115" s="678"/>
      <c r="L115" s="2"/>
      <c r="M115" s="2"/>
      <c r="N115" s="2"/>
      <c r="O115" s="682"/>
      <c r="P115" s="683"/>
      <c r="Q115" s="683"/>
      <c r="R115" s="684"/>
      <c r="W115" s="643"/>
      <c r="X115" s="644"/>
      <c r="Y115" s="644"/>
      <c r="Z115" s="645"/>
    </row>
    <row r="116" spans="2:26" ht="18" customHeight="1" hidden="1">
      <c r="B116" s="340"/>
      <c r="C116" s="44"/>
      <c r="D116" s="44"/>
      <c r="E116" s="44"/>
      <c r="F116" s="678"/>
      <c r="G116" s="678"/>
      <c r="H116" s="678"/>
      <c r="I116" s="678"/>
      <c r="J116" s="678"/>
      <c r="K116" s="678"/>
      <c r="L116" s="2"/>
      <c r="M116" s="2"/>
      <c r="N116" s="2"/>
      <c r="O116" s="682"/>
      <c r="P116" s="683"/>
      <c r="Q116" s="683"/>
      <c r="R116" s="684"/>
      <c r="W116" s="646"/>
      <c r="X116" s="647"/>
      <c r="Y116" s="647"/>
      <c r="Z116" s="648"/>
    </row>
    <row r="117" spans="2:26" ht="40.5" customHeight="1" hidden="1">
      <c r="B117" s="340"/>
      <c r="C117" s="44"/>
      <c r="D117" s="44"/>
      <c r="E117" s="44"/>
      <c r="F117" s="678"/>
      <c r="G117" s="678"/>
      <c r="H117" s="678"/>
      <c r="I117" s="678"/>
      <c r="J117" s="678"/>
      <c r="K117" s="678"/>
      <c r="L117" s="2"/>
      <c r="M117" s="2"/>
      <c r="N117" s="2"/>
      <c r="O117" s="682"/>
      <c r="P117" s="683"/>
      <c r="Q117" s="683"/>
      <c r="R117" s="684"/>
      <c r="W117" s="649" t="s">
        <v>61</v>
      </c>
      <c r="X117" s="651" t="s">
        <v>43</v>
      </c>
      <c r="Y117" s="653" t="s">
        <v>112</v>
      </c>
      <c r="Z117" s="654"/>
    </row>
    <row r="118" spans="2:29" ht="32.25" customHeight="1" hidden="1">
      <c r="B118" s="340"/>
      <c r="C118" s="44"/>
      <c r="D118" s="44"/>
      <c r="E118" s="44"/>
      <c r="F118" s="657" t="s">
        <v>184</v>
      </c>
      <c r="G118" s="658"/>
      <c r="H118" s="659"/>
      <c r="I118" s="42" t="s">
        <v>43</v>
      </c>
      <c r="J118" s="660" t="s">
        <v>31</v>
      </c>
      <c r="K118" s="660"/>
      <c r="L118" s="2"/>
      <c r="M118" s="2"/>
      <c r="N118" s="2"/>
      <c r="O118" s="682"/>
      <c r="P118" s="683"/>
      <c r="Q118" s="683"/>
      <c r="R118" s="684"/>
      <c r="W118" s="650"/>
      <c r="X118" s="652"/>
      <c r="Y118" s="655"/>
      <c r="Z118" s="656"/>
      <c r="AA118" s="178"/>
      <c r="AB118" s="178"/>
      <c r="AC118" s="178"/>
    </row>
    <row r="119" spans="2:29" ht="29.25" customHeight="1" hidden="1">
      <c r="B119" s="340"/>
      <c r="C119" s="661" t="s">
        <v>185</v>
      </c>
      <c r="D119" s="661"/>
      <c r="E119" s="662"/>
      <c r="F119" s="225"/>
      <c r="G119" s="576"/>
      <c r="H119" s="226"/>
      <c r="I119" s="663">
        <v>8.4</v>
      </c>
      <c r="J119" s="665">
        <f>F119*I119</f>
        <v>0</v>
      </c>
      <c r="K119" s="666"/>
      <c r="L119" s="2"/>
      <c r="M119" s="2"/>
      <c r="N119" s="2"/>
      <c r="O119" s="682"/>
      <c r="P119" s="683"/>
      <c r="Q119" s="683"/>
      <c r="R119" s="684"/>
      <c r="S119" s="661" t="s">
        <v>186</v>
      </c>
      <c r="T119" s="661"/>
      <c r="U119" s="661"/>
      <c r="V119" s="662"/>
      <c r="W119" s="220"/>
      <c r="X119" s="669">
        <v>85.5</v>
      </c>
      <c r="Y119" s="671">
        <f>X119*W119</f>
        <v>0</v>
      </c>
      <c r="Z119" s="672"/>
      <c r="AA119" s="178"/>
      <c r="AB119" s="178"/>
      <c r="AC119" s="178"/>
    </row>
    <row r="120" spans="2:29" ht="12.75" customHeight="1" hidden="1">
      <c r="B120" s="340"/>
      <c r="C120" s="675" t="s">
        <v>187</v>
      </c>
      <c r="D120" s="675"/>
      <c r="E120" s="676"/>
      <c r="F120" s="227"/>
      <c r="G120" s="577"/>
      <c r="H120" s="228"/>
      <c r="I120" s="664"/>
      <c r="J120" s="667"/>
      <c r="K120" s="668"/>
      <c r="L120" s="2"/>
      <c r="M120" s="2"/>
      <c r="N120" s="2"/>
      <c r="O120" s="682"/>
      <c r="P120" s="683"/>
      <c r="Q120" s="683"/>
      <c r="R120" s="684"/>
      <c r="S120" s="523" t="s">
        <v>188</v>
      </c>
      <c r="T120" s="523"/>
      <c r="U120" s="523"/>
      <c r="V120" s="677"/>
      <c r="W120" s="221"/>
      <c r="X120" s="670"/>
      <c r="Y120" s="673"/>
      <c r="Z120" s="674"/>
      <c r="AA120" s="178"/>
      <c r="AB120" s="178"/>
      <c r="AC120" s="178"/>
    </row>
    <row r="121" spans="2:27" ht="29.25" customHeight="1" hidden="1">
      <c r="B121" s="340"/>
      <c r="C121" s="661" t="s">
        <v>189</v>
      </c>
      <c r="D121" s="661"/>
      <c r="E121" s="662"/>
      <c r="F121" s="576"/>
      <c r="G121" s="576"/>
      <c r="H121" s="226"/>
      <c r="I121" s="663">
        <f>0.8*24</f>
        <v>19.200000000000003</v>
      </c>
      <c r="J121" s="665">
        <f>F121*I121</f>
        <v>0</v>
      </c>
      <c r="K121" s="666"/>
      <c r="L121" s="2"/>
      <c r="M121" s="2"/>
      <c r="N121" s="2"/>
      <c r="O121" s="682"/>
      <c r="P121" s="683"/>
      <c r="Q121" s="683"/>
      <c r="R121" s="684"/>
      <c r="S121" s="661" t="s">
        <v>190</v>
      </c>
      <c r="T121" s="661"/>
      <c r="U121" s="661"/>
      <c r="V121" s="662"/>
      <c r="W121" s="220"/>
      <c r="X121" s="669">
        <v>25</v>
      </c>
      <c r="Y121" s="671">
        <f>X121*W121</f>
        <v>0</v>
      </c>
      <c r="Z121" s="672"/>
      <c r="AA121" s="178"/>
    </row>
    <row r="122" spans="2:27" ht="9.75" customHeight="1" hidden="1">
      <c r="B122" s="340"/>
      <c r="C122" s="675" t="s">
        <v>191</v>
      </c>
      <c r="D122" s="675"/>
      <c r="E122" s="676"/>
      <c r="F122" s="577"/>
      <c r="G122" s="577"/>
      <c r="H122" s="228"/>
      <c r="I122" s="664"/>
      <c r="J122" s="667"/>
      <c r="K122" s="668"/>
      <c r="L122" s="2"/>
      <c r="M122" s="2"/>
      <c r="N122" s="2"/>
      <c r="O122" s="685"/>
      <c r="P122" s="686"/>
      <c r="Q122" s="686"/>
      <c r="R122" s="687"/>
      <c r="S122" s="523" t="s">
        <v>192</v>
      </c>
      <c r="T122" s="523"/>
      <c r="U122" s="523"/>
      <c r="V122" s="677"/>
      <c r="W122" s="221"/>
      <c r="X122" s="670"/>
      <c r="Y122" s="673"/>
      <c r="Z122" s="674"/>
      <c r="AA122" s="178"/>
    </row>
    <row r="123" spans="2:27" ht="29.25" customHeight="1" hidden="1">
      <c r="B123" s="341"/>
      <c r="C123" s="661" t="s">
        <v>193</v>
      </c>
      <c r="D123" s="661"/>
      <c r="E123" s="662"/>
      <c r="F123" s="225"/>
      <c r="G123" s="576"/>
      <c r="H123" s="226"/>
      <c r="I123" s="688">
        <v>11</v>
      </c>
      <c r="J123" s="665">
        <f>F123*I123</f>
        <v>0</v>
      </c>
      <c r="K123" s="666"/>
      <c r="L123" s="2"/>
      <c r="M123" s="2"/>
      <c r="N123" s="2"/>
      <c r="X123" s="690" t="s">
        <v>42</v>
      </c>
      <c r="Y123" s="319">
        <f>SUM(Y119:Z122)</f>
        <v>0</v>
      </c>
      <c r="Z123" s="320"/>
      <c r="AA123" s="178"/>
    </row>
    <row r="124" spans="2:27" ht="13.5" customHeight="1" hidden="1">
      <c r="B124" s="179"/>
      <c r="C124" s="523" t="s">
        <v>194</v>
      </c>
      <c r="D124" s="523"/>
      <c r="E124" s="677"/>
      <c r="F124" s="227"/>
      <c r="G124" s="577"/>
      <c r="H124" s="228"/>
      <c r="I124" s="689"/>
      <c r="J124" s="667"/>
      <c r="K124" s="668"/>
      <c r="L124" s="2"/>
      <c r="M124" s="2"/>
      <c r="N124" s="2"/>
      <c r="X124" s="691"/>
      <c r="Y124" s="321"/>
      <c r="Z124" s="322"/>
      <c r="AA124" s="178"/>
    </row>
    <row r="125" spans="2:27" ht="35.25" customHeight="1" hidden="1">
      <c r="B125" s="39"/>
      <c r="C125" s="44"/>
      <c r="D125" s="44"/>
      <c r="E125" s="44"/>
      <c r="F125" s="44"/>
      <c r="G125" s="44"/>
      <c r="H125" s="44"/>
      <c r="I125" s="315" t="s">
        <v>42</v>
      </c>
      <c r="J125" s="319">
        <f>SUM(J119:K123)</f>
        <v>0</v>
      </c>
      <c r="K125" s="320"/>
      <c r="L125" s="2"/>
      <c r="M125" s="2"/>
      <c r="N125" s="2"/>
      <c r="Y125" s="43"/>
      <c r="Z125" s="43"/>
      <c r="AA125" s="178"/>
    </row>
    <row r="126" spans="2:27" ht="35.25" customHeight="1" hidden="1">
      <c r="B126" s="39"/>
      <c r="C126" s="44"/>
      <c r="D126" s="44"/>
      <c r="E126" s="44"/>
      <c r="F126" s="44"/>
      <c r="G126" s="44"/>
      <c r="H126" s="44"/>
      <c r="I126" s="317"/>
      <c r="J126" s="321"/>
      <c r="K126" s="322"/>
      <c r="L126" s="2"/>
      <c r="M126" s="2"/>
      <c r="N126" s="2"/>
      <c r="Y126" s="43"/>
      <c r="Z126" s="43"/>
      <c r="AA126" s="178"/>
    </row>
    <row r="127" spans="2:14" ht="35.25" customHeight="1" hidden="1">
      <c r="B127" s="39"/>
      <c r="C127" s="44"/>
      <c r="D127" s="44"/>
      <c r="E127" s="44"/>
      <c r="F127" s="44"/>
      <c r="G127" s="44"/>
      <c r="H127" s="44"/>
      <c r="I127" s="180"/>
      <c r="J127" s="181"/>
      <c r="K127" s="182"/>
      <c r="L127" s="2"/>
      <c r="M127" s="2"/>
      <c r="N127" s="2"/>
    </row>
    <row r="128" spans="2:29" ht="35.25" customHeight="1">
      <c r="B128" s="75"/>
      <c r="C128" s="77"/>
      <c r="D128" s="70"/>
      <c r="E128" s="70"/>
      <c r="F128" s="70"/>
      <c r="G128" s="183"/>
      <c r="H128" s="183"/>
      <c r="I128" s="71"/>
      <c r="J128" s="78"/>
      <c r="K128" s="78"/>
      <c r="L128" s="177"/>
      <c r="M128" s="177"/>
      <c r="N128" s="177"/>
      <c r="O128" s="38"/>
      <c r="P128" s="38"/>
      <c r="Q128" s="39"/>
      <c r="R128" s="39"/>
      <c r="S128" s="2"/>
      <c r="T128" s="477"/>
      <c r="U128" s="477"/>
      <c r="V128" s="477"/>
      <c r="W128" s="477"/>
      <c r="X128" s="70"/>
      <c r="Y128" s="70"/>
      <c r="Z128" s="70"/>
      <c r="AA128" s="70"/>
      <c r="AB128" s="70"/>
      <c r="AC128" s="2"/>
    </row>
    <row r="129" spans="2:29" ht="35.25" customHeight="1">
      <c r="B129" s="725" t="s">
        <v>98</v>
      </c>
      <c r="C129" s="698"/>
      <c r="D129" s="698"/>
      <c r="E129" s="698"/>
      <c r="F129" s="698"/>
      <c r="G129" s="698"/>
      <c r="H129" s="698"/>
      <c r="I129" s="694" t="s">
        <v>212</v>
      </c>
      <c r="J129" s="695"/>
      <c r="K129" s="695"/>
      <c r="L129" s="695"/>
      <c r="M129" s="695"/>
      <c r="N129" s="696"/>
      <c r="O129" s="38"/>
      <c r="P129" s="38"/>
      <c r="Q129" s="39"/>
      <c r="R129" s="39"/>
      <c r="S129" s="2"/>
      <c r="T129" s="66"/>
      <c r="U129" s="70"/>
      <c r="V129" s="70"/>
      <c r="W129" s="70"/>
      <c r="X129" s="70"/>
      <c r="Y129" s="70"/>
      <c r="Z129" s="70"/>
      <c r="AA129" s="70"/>
      <c r="AB129" s="70"/>
      <c r="AC129" s="2"/>
    </row>
    <row r="130" spans="2:28" ht="35.25" customHeight="1">
      <c r="B130" s="726"/>
      <c r="C130" s="698"/>
      <c r="D130" s="698"/>
      <c r="E130" s="698"/>
      <c r="F130" s="698"/>
      <c r="G130" s="698"/>
      <c r="H130" s="698"/>
      <c r="I130" s="697"/>
      <c r="J130" s="698"/>
      <c r="K130" s="698"/>
      <c r="L130" s="698"/>
      <c r="M130" s="698"/>
      <c r="N130" s="699"/>
      <c r="O130" s="38"/>
      <c r="P130" s="38"/>
      <c r="Q130" s="39"/>
      <c r="R130" s="39"/>
      <c r="S130" s="2"/>
      <c r="T130" s="71"/>
      <c r="U130" s="70"/>
      <c r="V130" s="70"/>
      <c r="W130" s="70"/>
      <c r="X130" s="70"/>
      <c r="Y130" s="70"/>
      <c r="Z130" s="70"/>
      <c r="AA130" s="70"/>
      <c r="AB130" s="70"/>
    </row>
    <row r="131" spans="2:28" s="2" customFormat="1" ht="35.25" customHeight="1">
      <c r="B131" s="726"/>
      <c r="C131" s="698"/>
      <c r="D131" s="698"/>
      <c r="E131" s="698"/>
      <c r="F131" s="698"/>
      <c r="G131" s="698"/>
      <c r="H131" s="698"/>
      <c r="I131" s="700"/>
      <c r="J131" s="701"/>
      <c r="K131" s="701"/>
      <c r="L131" s="701"/>
      <c r="M131" s="701"/>
      <c r="N131" s="702"/>
      <c r="O131" s="38"/>
      <c r="P131" s="704" t="s">
        <v>215</v>
      </c>
      <c r="Q131" s="705"/>
      <c r="R131" s="705"/>
      <c r="S131" s="705"/>
      <c r="T131" s="705"/>
      <c r="U131" s="705"/>
      <c r="V131" s="705"/>
      <c r="W131" s="705"/>
      <c r="X131" s="706"/>
      <c r="AA131" s="70"/>
      <c r="AB131" s="70"/>
    </row>
    <row r="132" spans="2:28" ht="22.5" customHeight="1">
      <c r="B132" s="726"/>
      <c r="C132" s="698"/>
      <c r="D132" s="698"/>
      <c r="E132" s="698"/>
      <c r="F132" s="698"/>
      <c r="G132" s="698"/>
      <c r="H132" s="698"/>
      <c r="I132" s="64" t="s">
        <v>61</v>
      </c>
      <c r="J132" s="606" t="s">
        <v>43</v>
      </c>
      <c r="K132" s="606"/>
      <c r="L132" s="607" t="s">
        <v>31</v>
      </c>
      <c r="M132" s="608"/>
      <c r="N132" s="609"/>
      <c r="O132" s="39"/>
      <c r="P132" s="707" t="s">
        <v>211</v>
      </c>
      <c r="Q132" s="707"/>
      <c r="R132" s="707"/>
      <c r="S132" s="707"/>
      <c r="T132" s="707"/>
      <c r="U132" s="707"/>
      <c r="V132" s="707"/>
      <c r="W132" s="707"/>
      <c r="X132" s="707"/>
      <c r="Y132" s="70"/>
      <c r="Z132" s="70"/>
      <c r="AA132" s="70"/>
      <c r="AB132" s="70"/>
    </row>
    <row r="133" spans="2:28" ht="38.25" customHeight="1">
      <c r="B133" s="726"/>
      <c r="C133" s="661" t="s">
        <v>220</v>
      </c>
      <c r="D133" s="661"/>
      <c r="E133" s="661"/>
      <c r="F133" s="661"/>
      <c r="G133" s="661"/>
      <c r="H133" s="662"/>
      <c r="I133" s="220"/>
      <c r="J133" s="478">
        <v>90</v>
      </c>
      <c r="K133" s="479"/>
      <c r="L133" s="482">
        <f>J133*I133</f>
        <v>0</v>
      </c>
      <c r="M133" s="483"/>
      <c r="N133" s="484"/>
      <c r="O133" s="39"/>
      <c r="P133" s="39"/>
      <c r="Q133" s="39"/>
      <c r="R133" s="39"/>
      <c r="S133" s="2"/>
      <c r="T133" s="203" t="s">
        <v>206</v>
      </c>
      <c r="U133" s="732" t="s">
        <v>136</v>
      </c>
      <c r="V133" s="733"/>
      <c r="W133" s="607" t="s">
        <v>207</v>
      </c>
      <c r="X133" s="609"/>
      <c r="Y133" s="70"/>
      <c r="Z133" s="70"/>
      <c r="AA133" s="70"/>
      <c r="AB133" s="70"/>
    </row>
    <row r="134" spans="2:28" ht="13.5" customHeight="1">
      <c r="B134" s="726"/>
      <c r="C134" s="522" t="s">
        <v>219</v>
      </c>
      <c r="D134" s="523"/>
      <c r="E134" s="523"/>
      <c r="F134" s="74"/>
      <c r="G134" s="716" t="s">
        <v>120</v>
      </c>
      <c r="H134" s="717"/>
      <c r="I134" s="221"/>
      <c r="J134" s="480"/>
      <c r="K134" s="481"/>
      <c r="L134" s="485"/>
      <c r="M134" s="486"/>
      <c r="N134" s="487"/>
      <c r="O134" s="39"/>
      <c r="P134" s="713" t="s">
        <v>209</v>
      </c>
      <c r="Q134" s="714"/>
      <c r="R134" s="714"/>
      <c r="S134" s="715"/>
      <c r="T134" s="220"/>
      <c r="U134" s="728">
        <v>20</v>
      </c>
      <c r="V134" s="729"/>
      <c r="W134" s="730">
        <f>U134*T134</f>
        <v>0</v>
      </c>
      <c r="X134" s="731"/>
      <c r="Y134" s="70"/>
      <c r="Z134" s="70"/>
      <c r="AA134" s="70"/>
      <c r="AB134" s="70"/>
    </row>
    <row r="135" spans="2:27" ht="38.25" customHeight="1">
      <c r="B135" s="726"/>
      <c r="C135" s="661" t="s">
        <v>205</v>
      </c>
      <c r="D135" s="661"/>
      <c r="E135" s="661"/>
      <c r="F135" s="661"/>
      <c r="G135" s="661"/>
      <c r="H135" s="662"/>
      <c r="I135" s="220"/>
      <c r="J135" s="478">
        <v>70</v>
      </c>
      <c r="K135" s="479"/>
      <c r="L135" s="482">
        <f>J135*I135</f>
        <v>0</v>
      </c>
      <c r="M135" s="483"/>
      <c r="N135" s="484"/>
      <c r="O135" s="39"/>
      <c r="P135" s="522" t="s">
        <v>119</v>
      </c>
      <c r="Q135" s="523"/>
      <c r="R135" s="523"/>
      <c r="S135" s="677"/>
      <c r="T135" s="221"/>
      <c r="U135" s="480"/>
      <c r="V135" s="481"/>
      <c r="W135" s="485"/>
      <c r="X135" s="487"/>
      <c r="Y135" s="70"/>
      <c r="Z135" s="703"/>
      <c r="AA135" s="703"/>
    </row>
    <row r="136" spans="2:27" ht="12" customHeight="1">
      <c r="B136" s="726"/>
      <c r="C136" s="523" t="s">
        <v>204</v>
      </c>
      <c r="D136" s="523"/>
      <c r="E136" s="523"/>
      <c r="F136" s="74"/>
      <c r="G136" s="692" t="s">
        <v>121</v>
      </c>
      <c r="H136" s="693"/>
      <c r="I136" s="221"/>
      <c r="J136" s="480"/>
      <c r="K136" s="481"/>
      <c r="L136" s="485"/>
      <c r="M136" s="486"/>
      <c r="N136" s="487"/>
      <c r="O136" s="39"/>
      <c r="P136" s="710" t="s">
        <v>208</v>
      </c>
      <c r="Q136" s="711"/>
      <c r="R136" s="711"/>
      <c r="S136" s="712"/>
      <c r="T136" s="708"/>
      <c r="U136" s="709">
        <v>15</v>
      </c>
      <c r="V136" s="709"/>
      <c r="W136" s="318">
        <f>U136*T136</f>
        <v>0</v>
      </c>
      <c r="X136" s="318"/>
      <c r="Y136" s="35"/>
      <c r="Z136" s="73"/>
      <c r="AA136" s="73"/>
    </row>
    <row r="137" spans="2:27" ht="38.25" customHeight="1">
      <c r="B137" s="726"/>
      <c r="C137" s="661" t="s">
        <v>222</v>
      </c>
      <c r="D137" s="661"/>
      <c r="E137" s="661"/>
      <c r="F137" s="661"/>
      <c r="G137" s="661"/>
      <c r="H137" s="662"/>
      <c r="I137" s="220"/>
      <c r="J137" s="478">
        <v>63.75</v>
      </c>
      <c r="K137" s="479"/>
      <c r="L137" s="482">
        <f>J137*I137</f>
        <v>0</v>
      </c>
      <c r="M137" s="483"/>
      <c r="N137" s="484"/>
      <c r="O137" s="72"/>
      <c r="P137" s="522" t="s">
        <v>122</v>
      </c>
      <c r="Q137" s="523"/>
      <c r="R137" s="523"/>
      <c r="S137" s="677"/>
      <c r="T137" s="708"/>
      <c r="U137" s="709"/>
      <c r="V137" s="709"/>
      <c r="W137" s="318"/>
      <c r="X137" s="318"/>
      <c r="Y137" s="35"/>
      <c r="Z137" s="521"/>
      <c r="AA137" s="521"/>
    </row>
    <row r="138" spans="2:27" ht="10.5" customHeight="1">
      <c r="B138" s="726"/>
      <c r="C138" s="522" t="s">
        <v>221</v>
      </c>
      <c r="D138" s="523"/>
      <c r="E138" s="523"/>
      <c r="F138" s="74"/>
      <c r="G138" s="524" t="s">
        <v>120</v>
      </c>
      <c r="H138" s="525"/>
      <c r="I138" s="221"/>
      <c r="J138" s="480"/>
      <c r="K138" s="481"/>
      <c r="L138" s="485"/>
      <c r="M138" s="486"/>
      <c r="N138" s="487"/>
      <c r="O138" s="72"/>
      <c r="P138" s="204"/>
      <c r="Q138" s="204"/>
      <c r="R138" s="204"/>
      <c r="S138" s="204"/>
      <c r="T138" s="66"/>
      <c r="U138" s="66"/>
      <c r="V138" s="66"/>
      <c r="W138" s="66"/>
      <c r="X138" s="40"/>
      <c r="Y138" s="35"/>
      <c r="Z138" s="67"/>
      <c r="AA138" s="67"/>
    </row>
    <row r="139" spans="2:27" ht="38.25" customHeight="1">
      <c r="B139" s="726"/>
      <c r="C139" s="661" t="s">
        <v>213</v>
      </c>
      <c r="D139" s="661"/>
      <c r="E139" s="661"/>
      <c r="F139" s="661"/>
      <c r="G139" s="661"/>
      <c r="H139" s="662"/>
      <c r="I139" s="220"/>
      <c r="J139" s="478">
        <v>48.75</v>
      </c>
      <c r="K139" s="479"/>
      <c r="L139" s="482">
        <f>J139*I139</f>
        <v>0</v>
      </c>
      <c r="M139" s="483"/>
      <c r="N139" s="484"/>
      <c r="O139" s="38"/>
      <c r="P139" s="38"/>
      <c r="Q139" s="39"/>
      <c r="R139" s="39"/>
      <c r="S139" s="2"/>
      <c r="T139" s="477"/>
      <c r="U139" s="477"/>
      <c r="V139" s="477"/>
      <c r="W139" s="477"/>
      <c r="X139" s="40"/>
      <c r="Y139" s="35"/>
      <c r="Z139" s="521"/>
      <c r="AA139" s="521"/>
    </row>
    <row r="140" spans="2:27" ht="12.75" customHeight="1">
      <c r="B140" s="726"/>
      <c r="C140" s="522" t="s">
        <v>210</v>
      </c>
      <c r="D140" s="523"/>
      <c r="E140" s="523"/>
      <c r="F140" s="74"/>
      <c r="G140" s="692" t="s">
        <v>121</v>
      </c>
      <c r="H140" s="693"/>
      <c r="I140" s="221"/>
      <c r="J140" s="480"/>
      <c r="K140" s="481"/>
      <c r="L140" s="485"/>
      <c r="M140" s="486"/>
      <c r="N140" s="487"/>
      <c r="O140" s="38"/>
      <c r="P140" s="38"/>
      <c r="Q140" s="39"/>
      <c r="R140" s="39"/>
      <c r="S140" s="2"/>
      <c r="T140" s="66"/>
      <c r="U140" s="66"/>
      <c r="V140" s="66"/>
      <c r="W140" s="66"/>
      <c r="X140" s="40"/>
      <c r="Y140" s="35"/>
      <c r="Z140" s="67"/>
      <c r="AA140" s="67"/>
    </row>
    <row r="141" spans="2:27" ht="38.25" customHeight="1">
      <c r="B141" s="726"/>
      <c r="C141" s="661" t="s">
        <v>123</v>
      </c>
      <c r="D141" s="661"/>
      <c r="E141" s="661"/>
      <c r="F141" s="661"/>
      <c r="G141" s="661"/>
      <c r="H141" s="662"/>
      <c r="I141" s="220"/>
      <c r="J141" s="478">
        <v>26.4</v>
      </c>
      <c r="K141" s="479"/>
      <c r="L141" s="482">
        <f>J141*I141</f>
        <v>0</v>
      </c>
      <c r="M141" s="483"/>
      <c r="N141" s="484"/>
      <c r="O141" s="38"/>
      <c r="P141" s="38"/>
      <c r="Q141" s="39"/>
      <c r="R141" s="39"/>
      <c r="S141" s="2"/>
      <c r="T141" s="66"/>
      <c r="U141" s="66"/>
      <c r="V141" s="66"/>
      <c r="W141" s="66"/>
      <c r="X141" s="40"/>
      <c r="Y141" s="35"/>
      <c r="Z141" s="67"/>
      <c r="AA141" s="67"/>
    </row>
    <row r="142" spans="2:27" ht="12" customHeight="1">
      <c r="B142" s="726"/>
      <c r="C142" s="522" t="s">
        <v>124</v>
      </c>
      <c r="D142" s="523"/>
      <c r="E142" s="523"/>
      <c r="F142" s="74"/>
      <c r="G142" s="74"/>
      <c r="H142" s="205"/>
      <c r="I142" s="221"/>
      <c r="J142" s="480"/>
      <c r="K142" s="481"/>
      <c r="L142" s="485"/>
      <c r="M142" s="486"/>
      <c r="N142" s="487"/>
      <c r="O142" s="38"/>
      <c r="P142" s="38"/>
      <c r="Q142" s="39"/>
      <c r="R142" s="39"/>
      <c r="S142" s="2"/>
      <c r="T142" s="66"/>
      <c r="U142" s="66"/>
      <c r="V142" s="66"/>
      <c r="W142" s="66"/>
      <c r="X142" s="40"/>
      <c r="Y142" s="35"/>
      <c r="Z142" s="67"/>
      <c r="AA142" s="67"/>
    </row>
    <row r="143" spans="2:27" ht="38.25" customHeight="1">
      <c r="B143" s="726"/>
      <c r="C143" s="661" t="s">
        <v>125</v>
      </c>
      <c r="D143" s="661"/>
      <c r="E143" s="661"/>
      <c r="F143" s="661"/>
      <c r="G143" s="661"/>
      <c r="H143" s="662"/>
      <c r="I143" s="220"/>
      <c r="J143" s="478">
        <v>26.4</v>
      </c>
      <c r="K143" s="479"/>
      <c r="L143" s="482">
        <f>J143*I143</f>
        <v>0</v>
      </c>
      <c r="M143" s="483"/>
      <c r="N143" s="484"/>
      <c r="O143" s="38"/>
      <c r="P143" s="38"/>
      <c r="Q143" s="39"/>
      <c r="R143" s="39"/>
      <c r="S143" s="2"/>
      <c r="T143" s="477"/>
      <c r="U143" s="477"/>
      <c r="V143" s="477"/>
      <c r="W143" s="477"/>
      <c r="X143" s="40"/>
      <c r="Y143" s="35"/>
      <c r="Z143" s="521"/>
      <c r="AA143" s="521"/>
    </row>
    <row r="144" spans="2:27" ht="11.25" customHeight="1">
      <c r="B144" s="727"/>
      <c r="C144" s="522" t="s">
        <v>126</v>
      </c>
      <c r="D144" s="523"/>
      <c r="E144" s="523"/>
      <c r="F144" s="74"/>
      <c r="G144" s="692" t="s">
        <v>127</v>
      </c>
      <c r="H144" s="693"/>
      <c r="I144" s="221"/>
      <c r="J144" s="480"/>
      <c r="K144" s="481"/>
      <c r="L144" s="485"/>
      <c r="M144" s="486"/>
      <c r="N144" s="487"/>
      <c r="O144" s="38"/>
      <c r="P144" s="38"/>
      <c r="Q144" s="39"/>
      <c r="R144" s="39"/>
      <c r="S144" s="2"/>
      <c r="T144" s="477"/>
      <c r="U144" s="477"/>
      <c r="V144" s="477"/>
      <c r="W144" s="477"/>
      <c r="X144" s="40"/>
      <c r="Y144" s="35"/>
      <c r="Z144" s="521"/>
      <c r="AA144" s="521"/>
    </row>
    <row r="145" spans="2:27" ht="35.25" customHeight="1">
      <c r="B145" s="75"/>
      <c r="C145" s="66"/>
      <c r="D145" s="66"/>
      <c r="E145" s="66"/>
      <c r="F145" s="66"/>
      <c r="G145" s="66"/>
      <c r="H145" s="66"/>
      <c r="I145" s="71"/>
      <c r="J145" s="314" t="s">
        <v>42</v>
      </c>
      <c r="K145" s="315"/>
      <c r="L145" s="633">
        <f>SUM(L133:N144,W134:X137)</f>
        <v>0</v>
      </c>
      <c r="M145" s="634"/>
      <c r="N145" s="635"/>
      <c r="O145" s="38"/>
      <c r="P145" s="38"/>
      <c r="Q145" s="39"/>
      <c r="R145" s="39"/>
      <c r="S145" s="2"/>
      <c r="T145" s="477"/>
      <c r="U145" s="477"/>
      <c r="V145" s="477"/>
      <c r="W145" s="477"/>
      <c r="X145" s="40"/>
      <c r="Y145" s="35"/>
      <c r="Z145" s="521"/>
      <c r="AA145" s="521"/>
    </row>
    <row r="146" spans="2:27" ht="35.25" customHeight="1">
      <c r="B146" s="75"/>
      <c r="D146" s="44"/>
      <c r="E146" s="44"/>
      <c r="F146" s="44"/>
      <c r="G146" s="44"/>
      <c r="H146" s="44"/>
      <c r="I146" s="71"/>
      <c r="J146" s="316"/>
      <c r="K146" s="317"/>
      <c r="L146" s="636"/>
      <c r="M146" s="637"/>
      <c r="N146" s="638"/>
      <c r="O146" s="38"/>
      <c r="P146" s="38"/>
      <c r="Q146" s="39"/>
      <c r="R146" s="39"/>
      <c r="S146" s="2"/>
      <c r="T146" s="76"/>
      <c r="U146" s="76"/>
      <c r="V146" s="76"/>
      <c r="W146" s="2"/>
      <c r="X146" s="77"/>
      <c r="Y146" s="78"/>
      <c r="Z146" s="521"/>
      <c r="AA146" s="477"/>
    </row>
    <row r="147" spans="2:28" ht="11.25" customHeight="1">
      <c r="B147" s="184"/>
      <c r="C147" s="2"/>
      <c r="D147" s="2"/>
      <c r="E147" s="2"/>
      <c r="F147" s="2"/>
      <c r="G147" s="70"/>
      <c r="H147" s="70"/>
      <c r="I147" s="71"/>
      <c r="J147" s="78"/>
      <c r="K147" s="78"/>
      <c r="L147" s="177"/>
      <c r="M147" s="177"/>
      <c r="N147" s="177"/>
      <c r="O147" s="185"/>
      <c r="P147" s="71"/>
      <c r="Q147" s="477"/>
      <c r="R147" s="477"/>
      <c r="S147" s="477"/>
      <c r="T147" s="477"/>
      <c r="U147" s="477"/>
      <c r="V147" s="477"/>
      <c r="W147" s="477"/>
      <c r="X147" s="239"/>
      <c r="Y147" s="724"/>
      <c r="Z147" s="496"/>
      <c r="AA147" s="496"/>
      <c r="AB147" s="41"/>
    </row>
    <row r="148" spans="2:27" ht="21.75" customHeight="1" hidden="1">
      <c r="B148" s="184"/>
      <c r="C148" s="2"/>
      <c r="D148" s="2"/>
      <c r="E148" s="2"/>
      <c r="F148" s="2"/>
      <c r="G148" s="70"/>
      <c r="H148" s="70"/>
      <c r="I148" s="71"/>
      <c r="J148" s="78"/>
      <c r="K148" s="78"/>
      <c r="L148" s="177"/>
      <c r="M148" s="177"/>
      <c r="N148" s="177"/>
      <c r="O148" s="71"/>
      <c r="P148" s="71"/>
      <c r="Q148" s="477"/>
      <c r="R148" s="477"/>
      <c r="S148" s="477"/>
      <c r="T148" s="477"/>
      <c r="U148" s="477"/>
      <c r="V148" s="477"/>
      <c r="W148" s="477"/>
      <c r="X148" s="239"/>
      <c r="Y148" s="724"/>
      <c r="Z148" s="496"/>
      <c r="AA148" s="496"/>
    </row>
    <row r="149" spans="2:27" ht="11.25" customHeight="1" hidden="1">
      <c r="B149" s="520"/>
      <c r="G149" s="173"/>
      <c r="H149" s="173"/>
      <c r="I149" s="71"/>
      <c r="J149" s="71"/>
      <c r="K149" s="71"/>
      <c r="L149" s="71"/>
      <c r="M149" s="71"/>
      <c r="N149" s="71"/>
      <c r="O149" s="71"/>
      <c r="P149" s="71"/>
      <c r="Q149" s="71"/>
      <c r="R149" s="71"/>
      <c r="S149" s="71"/>
      <c r="T149" s="71"/>
      <c r="U149" s="70"/>
      <c r="V149" s="70"/>
      <c r="W149" s="70"/>
      <c r="X149" s="70"/>
      <c r="Y149" s="78"/>
      <c r="Z149" s="496"/>
      <c r="AA149" s="496"/>
    </row>
    <row r="150" spans="2:28" s="2" customFormat="1" ht="15" customHeight="1" thickBot="1">
      <c r="B150" s="520"/>
      <c r="C150" s="1"/>
      <c r="D150" s="1"/>
      <c r="E150" s="1"/>
      <c r="F150" s="1"/>
      <c r="G150" s="173"/>
      <c r="H150" s="173"/>
      <c r="I150" s="71"/>
      <c r="J150" s="71"/>
      <c r="K150" s="71"/>
      <c r="L150" s="71"/>
      <c r="M150" s="71"/>
      <c r="N150" s="71"/>
      <c r="O150" s="71"/>
      <c r="P150" s="71"/>
      <c r="Q150" s="71"/>
      <c r="R150" s="71"/>
      <c r="S150" s="71"/>
      <c r="T150" s="71"/>
      <c r="U150" s="70"/>
      <c r="V150" s="70"/>
      <c r="W150" s="70"/>
      <c r="X150" s="70"/>
      <c r="Y150" s="78"/>
      <c r="Z150" s="186"/>
      <c r="AA150" s="186"/>
      <c r="AB150" s="175"/>
    </row>
    <row r="151" spans="2:28" ht="26.25" customHeight="1">
      <c r="B151" s="520"/>
      <c r="G151" s="70"/>
      <c r="H151" s="70"/>
      <c r="I151" s="71"/>
      <c r="J151" s="71"/>
      <c r="K151" s="71"/>
      <c r="L151" s="71"/>
      <c r="M151" s="71"/>
      <c r="N151" s="71"/>
      <c r="O151" s="71"/>
      <c r="P151" s="71"/>
      <c r="Q151" s="71"/>
      <c r="R151" s="71"/>
      <c r="S151" s="71"/>
      <c r="T151" s="497" t="s">
        <v>44</v>
      </c>
      <c r="U151" s="498"/>
      <c r="V151" s="498"/>
      <c r="W151" s="499"/>
      <c r="X151" s="500">
        <f>SUM(L145,Y123,Y87,S62,O97,T134,T136)</f>
        <v>0</v>
      </c>
      <c r="Y151" s="501"/>
      <c r="Z151" s="502"/>
      <c r="AA151" s="2"/>
      <c r="AB151" s="176"/>
    </row>
    <row r="152" spans="2:28" ht="26.25" customHeight="1" thickBot="1">
      <c r="B152" s="520"/>
      <c r="G152" s="70"/>
      <c r="H152" s="70"/>
      <c r="I152" s="71"/>
      <c r="J152" s="71"/>
      <c r="K152" s="71"/>
      <c r="L152" s="71"/>
      <c r="M152" s="71"/>
      <c r="N152" s="71"/>
      <c r="O152" s="71"/>
      <c r="P152" s="71"/>
      <c r="Q152" s="71"/>
      <c r="R152" s="71"/>
      <c r="S152" s="71"/>
      <c r="T152" s="506" t="s">
        <v>45</v>
      </c>
      <c r="U152" s="507"/>
      <c r="V152" s="507"/>
      <c r="W152" s="508"/>
      <c r="X152" s="503"/>
      <c r="Y152" s="504"/>
      <c r="Z152" s="505"/>
      <c r="AA152" s="2"/>
      <c r="AB152" s="176"/>
    </row>
    <row r="153" spans="2:28" ht="26.25" customHeight="1">
      <c r="B153" s="199"/>
      <c r="G153" s="70"/>
      <c r="H153" s="70"/>
      <c r="I153" s="71"/>
      <c r="J153" s="71"/>
      <c r="K153" s="71"/>
      <c r="L153" s="71"/>
      <c r="M153" s="71"/>
      <c r="N153" s="71"/>
      <c r="O153" s="71"/>
      <c r="P153" s="71"/>
      <c r="Q153" s="71"/>
      <c r="R153" s="71"/>
      <c r="S153" s="71"/>
      <c r="T153" s="26"/>
      <c r="U153" s="26"/>
      <c r="V153" s="26"/>
      <c r="W153" s="26"/>
      <c r="X153" s="185"/>
      <c r="Y153" s="185"/>
      <c r="Z153" s="176"/>
      <c r="AA153" s="2"/>
      <c r="AB153" s="176"/>
    </row>
    <row r="154" spans="2:26" s="2" customFormat="1" ht="31.5" customHeight="1">
      <c r="B154" s="718" t="s">
        <v>46</v>
      </c>
      <c r="C154" s="718"/>
      <c r="D154" s="718"/>
      <c r="E154" s="718"/>
      <c r="F154" s="718"/>
      <c r="G154" s="718"/>
      <c r="H154" s="718"/>
      <c r="I154" s="718"/>
      <c r="J154" s="718"/>
      <c r="K154" s="718"/>
      <c r="L154" s="718"/>
      <c r="M154" s="718"/>
      <c r="N154" s="718"/>
      <c r="O154" s="718"/>
      <c r="P154" s="718"/>
      <c r="Q154" s="718"/>
      <c r="R154" s="718"/>
      <c r="S154" s="718"/>
      <c r="T154" s="718"/>
      <c r="U154" s="718"/>
      <c r="V154" s="718"/>
      <c r="W154" s="718"/>
      <c r="X154" s="718"/>
      <c r="Y154" s="718"/>
      <c r="Z154" s="718"/>
    </row>
    <row r="155" spans="2:26" s="2" customFormat="1" ht="13.5" customHeight="1" thickBot="1">
      <c r="B155" s="719"/>
      <c r="C155" s="719"/>
      <c r="D155" s="719"/>
      <c r="E155" s="719"/>
      <c r="F155" s="719"/>
      <c r="G155" s="719"/>
      <c r="H155" s="719"/>
      <c r="I155" s="719"/>
      <c r="J155" s="719"/>
      <c r="K155" s="719"/>
      <c r="L155" s="719"/>
      <c r="M155" s="719"/>
      <c r="N155" s="719"/>
      <c r="O155" s="719"/>
      <c r="P155" s="719"/>
      <c r="Q155" s="719"/>
      <c r="R155" s="719"/>
      <c r="S155" s="719"/>
      <c r="T155" s="719"/>
      <c r="U155" s="719"/>
      <c r="V155" s="719"/>
      <c r="W155" s="719"/>
      <c r="X155" s="719"/>
      <c r="Y155" s="719"/>
      <c r="Z155" s="719"/>
    </row>
    <row r="156" spans="2:26" s="2" customFormat="1" ht="31.5" customHeight="1" thickBot="1">
      <c r="B156" s="720" t="s">
        <v>195</v>
      </c>
      <c r="C156" s="510"/>
      <c r="D156" s="510"/>
      <c r="E156" s="510"/>
      <c r="F156" s="510"/>
      <c r="G156" s="11"/>
      <c r="H156" s="11"/>
      <c r="I156" s="509" t="s">
        <v>47</v>
      </c>
      <c r="J156" s="509"/>
      <c r="K156" s="509"/>
      <c r="L156" s="509"/>
      <c r="M156" s="509"/>
      <c r="N156" s="509"/>
      <c r="O156" s="509"/>
      <c r="P156" s="509"/>
      <c r="Q156" s="509"/>
      <c r="R156" s="509"/>
      <c r="S156" s="509"/>
      <c r="T156" s="509"/>
      <c r="U156" s="510" t="s">
        <v>195</v>
      </c>
      <c r="V156" s="510"/>
      <c r="W156" s="510"/>
      <c r="X156" s="510"/>
      <c r="Y156" s="510"/>
      <c r="Z156" s="511"/>
    </row>
    <row r="157" spans="2:26" s="2" customFormat="1" ht="41.25" customHeight="1">
      <c r="B157" s="721" t="s">
        <v>197</v>
      </c>
      <c r="C157" s="722"/>
      <c r="D157" s="722"/>
      <c r="E157" s="722"/>
      <c r="F157" s="722"/>
      <c r="G157" s="722"/>
      <c r="H157" s="722"/>
      <c r="I157" s="722"/>
      <c r="J157" s="722"/>
      <c r="K157" s="722"/>
      <c r="L157" s="722"/>
      <c r="M157" s="722"/>
      <c r="N157" s="722"/>
      <c r="O157" s="722"/>
      <c r="P157" s="722"/>
      <c r="Q157" s="722"/>
      <c r="R157" s="722"/>
      <c r="S157" s="722"/>
      <c r="T157" s="722"/>
      <c r="U157" s="722"/>
      <c r="V157" s="722"/>
      <c r="W157" s="722"/>
      <c r="X157" s="722"/>
      <c r="Y157" s="722"/>
      <c r="Z157" s="723"/>
    </row>
    <row r="158" spans="2:26" s="2" customFormat="1" ht="14.25" customHeight="1">
      <c r="B158" s="517" t="s">
        <v>48</v>
      </c>
      <c r="C158" s="518"/>
      <c r="D158" s="518"/>
      <c r="E158" s="518"/>
      <c r="F158" s="518"/>
      <c r="G158" s="518"/>
      <c r="H158" s="518"/>
      <c r="I158" s="518"/>
      <c r="J158" s="518"/>
      <c r="K158" s="518"/>
      <c r="L158" s="518"/>
      <c r="M158" s="518"/>
      <c r="N158" s="518"/>
      <c r="O158" s="518"/>
      <c r="P158" s="518"/>
      <c r="Q158" s="518"/>
      <c r="R158" s="518"/>
      <c r="S158" s="518"/>
      <c r="T158" s="518"/>
      <c r="U158" s="518"/>
      <c r="V158" s="518"/>
      <c r="W158" s="518"/>
      <c r="X158" s="518"/>
      <c r="Y158" s="518"/>
      <c r="Z158" s="519"/>
    </row>
    <row r="159" spans="2:26" s="2" customFormat="1" ht="31.5" customHeight="1" thickBot="1">
      <c r="B159" s="490" t="s">
        <v>49</v>
      </c>
      <c r="C159" s="491"/>
      <c r="D159" s="491"/>
      <c r="E159" s="491"/>
      <c r="F159" s="491"/>
      <c r="G159" s="491"/>
      <c r="H159" s="491"/>
      <c r="I159" s="491"/>
      <c r="J159" s="491"/>
      <c r="K159" s="491"/>
      <c r="L159" s="491"/>
      <c r="M159" s="491"/>
      <c r="N159" s="491"/>
      <c r="O159" s="491"/>
      <c r="P159" s="491"/>
      <c r="Q159" s="491"/>
      <c r="R159" s="491"/>
      <c r="S159" s="491"/>
      <c r="T159" s="491"/>
      <c r="U159" s="491"/>
      <c r="V159" s="491"/>
      <c r="W159" s="491"/>
      <c r="X159" s="491"/>
      <c r="Y159" s="491"/>
      <c r="Z159" s="492"/>
    </row>
    <row r="160" spans="2:27" ht="12" customHeight="1">
      <c r="B160" s="493" t="s">
        <v>50</v>
      </c>
      <c r="C160" s="494"/>
      <c r="D160" s="494"/>
      <c r="E160" s="494"/>
      <c r="F160" s="494"/>
      <c r="G160" s="494"/>
      <c r="H160" s="494"/>
      <c r="I160" s="494"/>
      <c r="J160" s="494"/>
      <c r="K160" s="494"/>
      <c r="L160" s="494"/>
      <c r="M160" s="494"/>
      <c r="N160" s="494"/>
      <c r="O160" s="494"/>
      <c r="P160" s="494"/>
      <c r="Q160" s="494"/>
      <c r="R160" s="494"/>
      <c r="S160" s="494"/>
      <c r="T160" s="494"/>
      <c r="U160" s="494"/>
      <c r="V160" s="494"/>
      <c r="W160" s="494"/>
      <c r="X160" s="494"/>
      <c r="Y160" s="494"/>
      <c r="Z160" s="495"/>
      <c r="AA160" s="2"/>
    </row>
    <row r="161" spans="2:27" ht="30">
      <c r="B161" s="12" t="s">
        <v>51</v>
      </c>
      <c r="C161" s="512"/>
      <c r="D161" s="512"/>
      <c r="E161" s="512"/>
      <c r="F161" s="512"/>
      <c r="G161" s="512"/>
      <c r="H161" s="512"/>
      <c r="I161" s="512"/>
      <c r="J161" s="512"/>
      <c r="K161" s="512"/>
      <c r="L161" s="512"/>
      <c r="M161" s="187"/>
      <c r="N161" s="187"/>
      <c r="O161" s="513" t="s">
        <v>52</v>
      </c>
      <c r="P161" s="513"/>
      <c r="Q161" s="513"/>
      <c r="R161" s="514"/>
      <c r="S161" s="512"/>
      <c r="T161" s="512"/>
      <c r="U161" s="512"/>
      <c r="V161" s="488" t="s">
        <v>196</v>
      </c>
      <c r="W161" s="488"/>
      <c r="X161" s="488"/>
      <c r="Y161" s="488"/>
      <c r="Z161" s="489"/>
      <c r="AA161" s="2"/>
    </row>
    <row r="162" spans="2:26" ht="13.5" thickBot="1">
      <c r="B162" s="13"/>
      <c r="C162" s="14"/>
      <c r="D162" s="14"/>
      <c r="E162" s="14"/>
      <c r="F162" s="14"/>
      <c r="G162" s="14"/>
      <c r="H162" s="14"/>
      <c r="I162" s="15"/>
      <c r="J162" s="15"/>
      <c r="K162" s="15"/>
      <c r="L162" s="15"/>
      <c r="M162" s="15"/>
      <c r="N162" s="15"/>
      <c r="O162" s="15"/>
      <c r="P162" s="15"/>
      <c r="Q162" s="15"/>
      <c r="R162" s="15"/>
      <c r="S162" s="15"/>
      <c r="T162" s="15"/>
      <c r="U162" s="14"/>
      <c r="V162" s="515"/>
      <c r="W162" s="515"/>
      <c r="X162" s="515"/>
      <c r="Y162" s="515"/>
      <c r="Z162" s="516"/>
    </row>
    <row r="163" spans="3:26" ht="12.75">
      <c r="C163" s="1" t="s">
        <v>53</v>
      </c>
      <c r="V163" s="488"/>
      <c r="W163" s="488"/>
      <c r="X163" s="488"/>
      <c r="Y163" s="488"/>
      <c r="Z163" s="489"/>
    </row>
    <row r="164" spans="1:26"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9" ht="24" customHeight="1" hidden="1">
      <c r="A165" s="1" t="s">
        <v>128</v>
      </c>
      <c r="B165" s="1" t="s">
        <v>129</v>
      </c>
      <c r="C165" s="1" t="s">
        <v>15</v>
      </c>
      <c r="D165" s="200" t="s">
        <v>130</v>
      </c>
      <c r="E165" s="1" t="s">
        <v>131</v>
      </c>
      <c r="F165" s="1" t="s">
        <v>132</v>
      </c>
      <c r="G165" s="1" t="s">
        <v>133</v>
      </c>
      <c r="H165" s="1" t="s">
        <v>134</v>
      </c>
      <c r="N165" s="1" t="s">
        <v>135</v>
      </c>
      <c r="T165" s="1" t="s">
        <v>136</v>
      </c>
      <c r="U165" s="1" t="s">
        <v>137</v>
      </c>
      <c r="V165" s="162" t="s">
        <v>138</v>
      </c>
      <c r="W165" s="1" t="s">
        <v>139</v>
      </c>
      <c r="AB165" s="201">
        <f>SUM(AB166:AB226)</f>
        <v>0</v>
      </c>
      <c r="AC165" s="201" t="s">
        <v>140</v>
      </c>
    </row>
    <row r="166" spans="1:32" s="79" customFormat="1" ht="12.75" hidden="1">
      <c r="A166" s="80">
        <v>0</v>
      </c>
      <c r="B166" s="80">
        <f>$X$2</f>
        <v>0</v>
      </c>
      <c r="C166" s="80">
        <f>$C$10</f>
        <v>0</v>
      </c>
      <c r="D166" s="80" t="s">
        <v>141</v>
      </c>
      <c r="E166" s="81">
        <f>$V$30</f>
        <v>0</v>
      </c>
      <c r="F166" s="80" t="s">
        <v>142</v>
      </c>
      <c r="G166" s="80" t="s">
        <v>143</v>
      </c>
      <c r="H166" s="80" t="s">
        <v>144</v>
      </c>
      <c r="I166" s="80"/>
      <c r="J166" s="80"/>
      <c r="K166" s="80"/>
      <c r="L166" s="80"/>
      <c r="M166" s="80"/>
      <c r="N166" s="80">
        <f>K51</f>
        <v>0</v>
      </c>
      <c r="O166" s="80"/>
      <c r="P166" s="80"/>
      <c r="Q166" s="80"/>
      <c r="R166" s="80"/>
      <c r="S166" s="80"/>
      <c r="T166" s="82">
        <f>$O$51*30</f>
        <v>18.3</v>
      </c>
      <c r="U166" s="80" t="str">
        <f>IF($D$47&lt;&gt;"","20","0")</f>
        <v>0</v>
      </c>
      <c r="V166" s="80" t="str">
        <f>$X$12</f>
        <v> </v>
      </c>
      <c r="W166" s="80">
        <f>IF($D$47&lt;&gt;"","20% Tube only discount included","")</f>
      </c>
      <c r="X166" s="80"/>
      <c r="Y166" s="80"/>
      <c r="Z166" s="80"/>
      <c r="AA166" s="83"/>
      <c r="AB166" s="84">
        <f>(T166*((100-U166)%))*N166</f>
        <v>0</v>
      </c>
      <c r="AC166" s="85"/>
      <c r="AD166" s="87"/>
      <c r="AF166" s="79">
        <f>IF(D47&lt;&gt;"",($O$51*30)*80%,($O$51*30))</f>
        <v>18.3</v>
      </c>
    </row>
    <row r="167" spans="1:32" s="79" customFormat="1" ht="12.75" hidden="1">
      <c r="A167" s="80">
        <v>0</v>
      </c>
      <c r="B167" s="80">
        <f aca="true" t="shared" si="0" ref="B167:B216">$X$2</f>
        <v>0</v>
      </c>
      <c r="C167" s="80">
        <f aca="true" t="shared" si="1" ref="C167:C216">$C$10</f>
        <v>0</v>
      </c>
      <c r="D167" s="80" t="s">
        <v>141</v>
      </c>
      <c r="E167" s="81">
        <f aca="true" t="shared" si="2" ref="E167:E216">$V$30</f>
        <v>0</v>
      </c>
      <c r="F167" s="80" t="s">
        <v>145</v>
      </c>
      <c r="G167" s="80" t="s">
        <v>146</v>
      </c>
      <c r="H167" s="80" t="s">
        <v>147</v>
      </c>
      <c r="I167" s="80"/>
      <c r="J167" s="80"/>
      <c r="K167" s="80"/>
      <c r="L167" s="80"/>
      <c r="M167" s="80"/>
      <c r="N167" s="80">
        <f>K53</f>
        <v>0</v>
      </c>
      <c r="O167" s="80"/>
      <c r="P167" s="80"/>
      <c r="Q167" s="80"/>
      <c r="R167" s="80"/>
      <c r="S167" s="80"/>
      <c r="T167" s="82">
        <f>$O$53*15</f>
        <v>13.65</v>
      </c>
      <c r="U167" s="80" t="str">
        <f>IF($D$47&lt;&gt;"","20","0")</f>
        <v>0</v>
      </c>
      <c r="V167" s="80" t="str">
        <f aca="true" t="shared" si="3" ref="V167:V216">$X$12</f>
        <v> </v>
      </c>
      <c r="W167" s="80">
        <f>IF($D$47&lt;&gt;"","20% Tube only discount included","")</f>
      </c>
      <c r="X167" s="80"/>
      <c r="Y167" s="80"/>
      <c r="Z167" s="80"/>
      <c r="AA167" s="83"/>
      <c r="AB167" s="84">
        <f>(T167*((100-U167)%))*N167</f>
        <v>0</v>
      </c>
      <c r="AC167" s="85"/>
      <c r="AD167" s="87"/>
      <c r="AF167" s="79">
        <f>IF(D48&lt;&gt;"",($O$53*15)*80%,($O$53*15))</f>
        <v>13.65</v>
      </c>
    </row>
    <row r="168" spans="1:30" s="79" customFormat="1" ht="12.75" hidden="1">
      <c r="A168" s="80">
        <v>0</v>
      </c>
      <c r="B168" s="80">
        <f t="shared" si="0"/>
        <v>0</v>
      </c>
      <c r="C168" s="80">
        <f t="shared" si="1"/>
        <v>0</v>
      </c>
      <c r="D168" s="80" t="s">
        <v>141</v>
      </c>
      <c r="E168" s="81">
        <f t="shared" si="2"/>
        <v>0</v>
      </c>
      <c r="F168" s="80" t="s">
        <v>148</v>
      </c>
      <c r="G168" s="80" t="s">
        <v>149</v>
      </c>
      <c r="H168" s="80" t="s">
        <v>150</v>
      </c>
      <c r="I168" s="80"/>
      <c r="J168" s="80"/>
      <c r="K168" s="80"/>
      <c r="L168" s="80"/>
      <c r="M168" s="80"/>
      <c r="N168" s="80">
        <f>K55</f>
        <v>0</v>
      </c>
      <c r="O168" s="80"/>
      <c r="P168" s="80"/>
      <c r="Q168" s="80"/>
      <c r="R168" s="80"/>
      <c r="S168" s="80"/>
      <c r="T168" s="82">
        <f>$O$55*10</f>
        <v>11.100000000000001</v>
      </c>
      <c r="U168" s="80" t="str">
        <f>IF($D$47&lt;&gt;"","20","0")</f>
        <v>0</v>
      </c>
      <c r="V168" s="80" t="str">
        <f t="shared" si="3"/>
        <v> </v>
      </c>
      <c r="W168" s="80">
        <f>IF($D$47&lt;&gt;"","20% Tube only discount included","")</f>
      </c>
      <c r="X168" s="80"/>
      <c r="Y168" s="80"/>
      <c r="Z168" s="80"/>
      <c r="AA168" s="83"/>
      <c r="AB168" s="84">
        <f>(T168*((100-U168)%))*N168</f>
        <v>0</v>
      </c>
      <c r="AC168" s="85"/>
      <c r="AD168" s="87"/>
    </row>
    <row r="169" spans="1:30" s="79" customFormat="1" ht="12.75" hidden="1">
      <c r="A169" s="80">
        <v>0</v>
      </c>
      <c r="B169" s="80">
        <f t="shared" si="0"/>
        <v>0</v>
      </c>
      <c r="C169" s="80">
        <f t="shared" si="1"/>
        <v>0</v>
      </c>
      <c r="D169" s="80" t="s">
        <v>141</v>
      </c>
      <c r="E169" s="81">
        <f t="shared" si="2"/>
        <v>0</v>
      </c>
      <c r="F169" s="80" t="s">
        <v>151</v>
      </c>
      <c r="G169" s="80" t="s">
        <v>152</v>
      </c>
      <c r="H169" s="80" t="s">
        <v>153</v>
      </c>
      <c r="I169" s="80"/>
      <c r="J169" s="80"/>
      <c r="K169" s="80"/>
      <c r="L169" s="80"/>
      <c r="M169" s="80"/>
      <c r="N169" s="80">
        <f>K57</f>
        <v>0</v>
      </c>
      <c r="O169" s="80"/>
      <c r="P169" s="80"/>
      <c r="Q169" s="80"/>
      <c r="R169" s="80"/>
      <c r="S169" s="80"/>
      <c r="T169" s="82">
        <f>$O$57*5</f>
        <v>8.2</v>
      </c>
      <c r="U169" s="80" t="str">
        <f>IF($D$47&lt;&gt;"","20","0")</f>
        <v>0</v>
      </c>
      <c r="V169" s="80" t="str">
        <f t="shared" si="3"/>
        <v> </v>
      </c>
      <c r="W169" s="80">
        <f>IF($D$47&lt;&gt;"","20% Tube only discount included","")</f>
      </c>
      <c r="X169" s="80"/>
      <c r="Y169" s="80"/>
      <c r="Z169" s="80"/>
      <c r="AA169" s="83"/>
      <c r="AB169" s="84">
        <f>(T169*((100-U169)%))*N169</f>
        <v>0</v>
      </c>
      <c r="AC169" s="85"/>
      <c r="AD169" s="87"/>
    </row>
    <row r="170" spans="1:30" s="79" customFormat="1" ht="12.75" hidden="1">
      <c r="A170" s="80">
        <v>0</v>
      </c>
      <c r="B170" s="80">
        <f t="shared" si="0"/>
        <v>0</v>
      </c>
      <c r="C170" s="80">
        <f t="shared" si="1"/>
        <v>0</v>
      </c>
      <c r="D170" s="80" t="s">
        <v>141</v>
      </c>
      <c r="E170" s="81">
        <f t="shared" si="2"/>
        <v>0</v>
      </c>
      <c r="F170" s="80" t="s">
        <v>154</v>
      </c>
      <c r="G170" s="80" t="s">
        <v>149</v>
      </c>
      <c r="H170" s="80" t="s">
        <v>155</v>
      </c>
      <c r="I170" s="80"/>
      <c r="J170" s="80"/>
      <c r="K170" s="80"/>
      <c r="L170" s="80"/>
      <c r="M170" s="80"/>
      <c r="N170" s="80">
        <f>K59</f>
        <v>0</v>
      </c>
      <c r="O170" s="80"/>
      <c r="P170" s="80"/>
      <c r="Q170" s="80"/>
      <c r="R170" s="80"/>
      <c r="S170" s="80"/>
      <c r="T170" s="82">
        <f>$O$59*10</f>
        <v>24.1</v>
      </c>
      <c r="U170" s="80" t="str">
        <f>IF($D$47&lt;&gt;"","20","0")</f>
        <v>0</v>
      </c>
      <c r="V170" s="80" t="str">
        <f t="shared" si="3"/>
        <v> </v>
      </c>
      <c r="W170" s="80">
        <f>IF($D$47&lt;&gt;"","20% Tube only discount included","")</f>
      </c>
      <c r="X170" s="80"/>
      <c r="Y170" s="80"/>
      <c r="Z170" s="80"/>
      <c r="AA170" s="83"/>
      <c r="AB170" s="84">
        <f>(T170*((100-U170)%))*N170</f>
        <v>0</v>
      </c>
      <c r="AC170" s="85"/>
      <c r="AD170" s="87"/>
    </row>
    <row r="171" spans="1:30" s="79" customFormat="1" ht="12.75" hidden="1">
      <c r="A171" s="80">
        <v>0</v>
      </c>
      <c r="B171" s="80">
        <f t="shared" si="0"/>
        <v>0</v>
      </c>
      <c r="C171" s="80">
        <f t="shared" si="1"/>
        <v>0</v>
      </c>
      <c r="D171" s="80" t="s">
        <v>141</v>
      </c>
      <c r="E171" s="81">
        <f t="shared" si="2"/>
        <v>0</v>
      </c>
      <c r="F171" s="80" t="str">
        <f>IF($F$8="BULK 14 Flavor","PBBA","PMBA")</f>
        <v>PBBA</v>
      </c>
      <c r="G171" s="80" t="s">
        <v>156</v>
      </c>
      <c r="H171" s="80" t="s">
        <v>157</v>
      </c>
      <c r="I171" s="80"/>
      <c r="J171" s="80"/>
      <c r="K171" s="80"/>
      <c r="L171" s="80"/>
      <c r="M171" s="80"/>
      <c r="N171" s="80">
        <f>F65</f>
        <v>0</v>
      </c>
      <c r="O171" s="80"/>
      <c r="P171" s="80"/>
      <c r="Q171" s="80"/>
      <c r="R171" s="80"/>
      <c r="S171" s="80"/>
      <c r="T171" s="80"/>
      <c r="U171" s="80"/>
      <c r="V171" s="80" t="str">
        <f t="shared" si="3"/>
        <v> </v>
      </c>
      <c r="W171" s="80"/>
      <c r="X171" s="80"/>
      <c r="Y171" s="80"/>
      <c r="Z171" s="80"/>
      <c r="AA171" s="83"/>
      <c r="AB171" s="84">
        <f>N171*T171</f>
        <v>0</v>
      </c>
      <c r="AC171" s="85"/>
      <c r="AD171" s="87"/>
    </row>
    <row r="172" spans="1:30" s="79" customFormat="1" ht="12.75" hidden="1">
      <c r="A172" s="80">
        <v>0</v>
      </c>
      <c r="B172" s="80">
        <f t="shared" si="0"/>
        <v>0</v>
      </c>
      <c r="C172" s="80">
        <f t="shared" si="1"/>
        <v>0</v>
      </c>
      <c r="D172" s="80" t="s">
        <v>141</v>
      </c>
      <c r="E172" s="81">
        <f t="shared" si="2"/>
        <v>0</v>
      </c>
      <c r="F172" s="80" t="str">
        <f>IF($F$8="BULK 14 Flavor","PBBIC","PMBIC")</f>
        <v>PBBIC</v>
      </c>
      <c r="G172" s="80" t="s">
        <v>156</v>
      </c>
      <c r="H172" s="80" t="s">
        <v>158</v>
      </c>
      <c r="I172" s="80"/>
      <c r="J172" s="80"/>
      <c r="K172" s="80"/>
      <c r="L172" s="80"/>
      <c r="M172" s="80"/>
      <c r="N172" s="80">
        <f>F67</f>
        <v>0</v>
      </c>
      <c r="O172" s="80"/>
      <c r="P172" s="80"/>
      <c r="Q172" s="80"/>
      <c r="R172" s="80"/>
      <c r="S172" s="80"/>
      <c r="T172" s="80"/>
      <c r="U172" s="80"/>
      <c r="V172" s="80" t="str">
        <f t="shared" si="3"/>
        <v> </v>
      </c>
      <c r="W172" s="80"/>
      <c r="X172" s="80"/>
      <c r="Y172" s="80"/>
      <c r="Z172" s="80"/>
      <c r="AA172" s="83"/>
      <c r="AB172" s="84">
        <f aca="true" t="shared" si="4" ref="AB172:AB200">N172*T172</f>
        <v>0</v>
      </c>
      <c r="AC172" s="85"/>
      <c r="AD172" s="87"/>
    </row>
    <row r="173" spans="1:30" s="79" customFormat="1" ht="12.75" hidden="1">
      <c r="A173" s="80">
        <v>0</v>
      </c>
      <c r="B173" s="80">
        <f t="shared" si="0"/>
        <v>0</v>
      </c>
      <c r="C173" s="80">
        <f t="shared" si="1"/>
        <v>0</v>
      </c>
      <c r="D173" s="80" t="s">
        <v>141</v>
      </c>
      <c r="E173" s="81">
        <f t="shared" si="2"/>
        <v>0</v>
      </c>
      <c r="F173" s="80" t="str">
        <f>IF($F$8="BULK 14 Flavor","PBBLG","PMBLG")</f>
        <v>PBBLG</v>
      </c>
      <c r="G173" s="80" t="s">
        <v>156</v>
      </c>
      <c r="H173" s="80" t="s">
        <v>99</v>
      </c>
      <c r="I173" s="80"/>
      <c r="J173" s="80"/>
      <c r="K173" s="80"/>
      <c r="L173" s="80"/>
      <c r="M173" s="80"/>
      <c r="N173" s="80">
        <f>F69</f>
        <v>0</v>
      </c>
      <c r="O173" s="80"/>
      <c r="P173" s="80"/>
      <c r="Q173" s="80"/>
      <c r="R173" s="80"/>
      <c r="S173" s="80"/>
      <c r="T173" s="80"/>
      <c r="U173" s="80"/>
      <c r="V173" s="80" t="str">
        <f t="shared" si="3"/>
        <v> </v>
      </c>
      <c r="W173" s="80"/>
      <c r="X173" s="80"/>
      <c r="Y173" s="80"/>
      <c r="Z173" s="80"/>
      <c r="AA173" s="83"/>
      <c r="AB173" s="84">
        <f t="shared" si="4"/>
        <v>0</v>
      </c>
      <c r="AC173" s="85"/>
      <c r="AD173" s="87"/>
    </row>
    <row r="174" spans="1:30" s="79" customFormat="1" ht="12.75" hidden="1">
      <c r="A174" s="80">
        <v>0</v>
      </c>
      <c r="B174" s="80">
        <f t="shared" si="0"/>
        <v>0</v>
      </c>
      <c r="C174" s="80">
        <f t="shared" si="1"/>
        <v>0</v>
      </c>
      <c r="D174" s="80" t="s">
        <v>141</v>
      </c>
      <c r="E174" s="81">
        <f t="shared" si="2"/>
        <v>0</v>
      </c>
      <c r="F174" s="80" t="str">
        <f>IF($F$8="BULK 14 Flavor","PBBLR","PMBLR")</f>
        <v>PBBLR</v>
      </c>
      <c r="G174" s="80" t="s">
        <v>156</v>
      </c>
      <c r="H174" s="80" t="s">
        <v>159</v>
      </c>
      <c r="I174" s="80"/>
      <c r="J174" s="80"/>
      <c r="K174" s="80"/>
      <c r="L174" s="80"/>
      <c r="M174" s="80"/>
      <c r="N174" s="80">
        <f>F71</f>
        <v>0</v>
      </c>
      <c r="O174" s="80"/>
      <c r="P174" s="80"/>
      <c r="Q174" s="80"/>
      <c r="R174" s="80"/>
      <c r="S174" s="80"/>
      <c r="T174" s="80"/>
      <c r="U174" s="80"/>
      <c r="V174" s="80" t="str">
        <f t="shared" si="3"/>
        <v> </v>
      </c>
      <c r="W174" s="80"/>
      <c r="X174" s="80"/>
      <c r="Y174" s="80"/>
      <c r="Z174" s="80"/>
      <c r="AA174" s="83"/>
      <c r="AB174" s="84">
        <f t="shared" si="4"/>
        <v>0</v>
      </c>
      <c r="AC174" s="85"/>
      <c r="AD174" s="87"/>
    </row>
    <row r="175" spans="1:30" s="79" customFormat="1" ht="12.75" hidden="1">
      <c r="A175" s="80">
        <v>0</v>
      </c>
      <c r="B175" s="80">
        <f t="shared" si="0"/>
        <v>0</v>
      </c>
      <c r="C175" s="80">
        <f t="shared" si="1"/>
        <v>0</v>
      </c>
      <c r="D175" s="80" t="s">
        <v>141</v>
      </c>
      <c r="E175" s="81">
        <f t="shared" si="2"/>
        <v>0</v>
      </c>
      <c r="F175" s="80" t="str">
        <f>IF($F$8="BULK 14 Flavor","PBCH","PMCH")</f>
        <v>PBCH</v>
      </c>
      <c r="G175" s="80" t="s">
        <v>156</v>
      </c>
      <c r="H175" s="80" t="s">
        <v>80</v>
      </c>
      <c r="I175" s="80"/>
      <c r="J175" s="80"/>
      <c r="K175" s="80"/>
      <c r="L175" s="80"/>
      <c r="M175" s="80"/>
      <c r="N175" s="80">
        <v>0</v>
      </c>
      <c r="O175" s="80"/>
      <c r="P175" s="80"/>
      <c r="Q175" s="80"/>
      <c r="R175" s="80"/>
      <c r="S175" s="80"/>
      <c r="T175" s="80"/>
      <c r="U175" s="80"/>
      <c r="V175" s="80" t="str">
        <f t="shared" si="3"/>
        <v> </v>
      </c>
      <c r="W175" s="80"/>
      <c r="X175" s="80"/>
      <c r="Y175" s="80"/>
      <c r="Z175" s="80"/>
      <c r="AA175" s="83"/>
      <c r="AB175" s="84">
        <f t="shared" si="4"/>
        <v>0</v>
      </c>
      <c r="AC175" s="85"/>
      <c r="AD175" s="87"/>
    </row>
    <row r="176" spans="1:30" s="79" customFormat="1" ht="12.75" customHeight="1" hidden="1">
      <c r="A176" s="80">
        <v>0</v>
      </c>
      <c r="B176" s="80">
        <f t="shared" si="0"/>
        <v>0</v>
      </c>
      <c r="C176" s="80">
        <f t="shared" si="1"/>
        <v>0</v>
      </c>
      <c r="D176" s="80" t="s">
        <v>141</v>
      </c>
      <c r="E176" s="81">
        <f t="shared" si="2"/>
        <v>0</v>
      </c>
      <c r="F176" s="80" t="str">
        <f>IF($F$8="BULK 14 Flavor","PBCOCA","PMCOCA")</f>
        <v>PBCOCA</v>
      </c>
      <c r="G176" s="80" t="s">
        <v>156</v>
      </c>
      <c r="H176" s="80" t="s">
        <v>71</v>
      </c>
      <c r="I176" s="80"/>
      <c r="J176" s="80"/>
      <c r="K176" s="80"/>
      <c r="L176" s="80"/>
      <c r="M176" s="80"/>
      <c r="N176" s="80">
        <f>F73</f>
        <v>0</v>
      </c>
      <c r="O176" s="80"/>
      <c r="P176" s="80"/>
      <c r="Q176" s="80"/>
      <c r="R176" s="80"/>
      <c r="S176" s="80"/>
      <c r="T176" s="80"/>
      <c r="U176" s="80"/>
      <c r="V176" s="80" t="str">
        <f t="shared" si="3"/>
        <v> </v>
      </c>
      <c r="W176" s="80"/>
      <c r="X176" s="202"/>
      <c r="Y176" s="80"/>
      <c r="Z176" s="80"/>
      <c r="AA176" s="83"/>
      <c r="AB176" s="84">
        <f t="shared" si="4"/>
        <v>0</v>
      </c>
      <c r="AC176" s="85"/>
      <c r="AD176" s="87"/>
    </row>
    <row r="177" spans="1:30" s="79" customFormat="1" ht="12.75" customHeight="1" hidden="1">
      <c r="A177" s="80">
        <v>0</v>
      </c>
      <c r="B177" s="80">
        <f t="shared" si="0"/>
        <v>0</v>
      </c>
      <c r="C177" s="80">
        <f t="shared" si="1"/>
        <v>0</v>
      </c>
      <c r="D177" s="80" t="s">
        <v>141</v>
      </c>
      <c r="E177" s="81">
        <f t="shared" si="2"/>
        <v>0</v>
      </c>
      <c r="F177" s="80" t="str">
        <f>IF($F$8="BULK 14 Flavor","PBFRP","PMFRP")</f>
        <v>PBFRP</v>
      </c>
      <c r="G177" s="80" t="s">
        <v>156</v>
      </c>
      <c r="H177" s="80" t="s">
        <v>74</v>
      </c>
      <c r="I177" s="80"/>
      <c r="J177" s="80"/>
      <c r="K177" s="80"/>
      <c r="L177" s="80"/>
      <c r="M177" s="80"/>
      <c r="N177" s="80">
        <f>K65</f>
        <v>0</v>
      </c>
      <c r="O177" s="80"/>
      <c r="P177" s="80"/>
      <c r="Q177" s="80"/>
      <c r="R177" s="80"/>
      <c r="S177" s="80"/>
      <c r="T177" s="80"/>
      <c r="U177" s="80"/>
      <c r="V177" s="80" t="str">
        <f t="shared" si="3"/>
        <v> </v>
      </c>
      <c r="W177" s="80"/>
      <c r="X177" s="80"/>
      <c r="Y177" s="80"/>
      <c r="Z177" s="80"/>
      <c r="AA177" s="83"/>
      <c r="AB177" s="84">
        <f t="shared" si="4"/>
        <v>0</v>
      </c>
      <c r="AC177" s="85"/>
      <c r="AD177" s="87"/>
    </row>
    <row r="178" spans="1:30" s="79" customFormat="1" ht="12.75" customHeight="1" hidden="1">
      <c r="A178" s="80">
        <v>0</v>
      </c>
      <c r="B178" s="80">
        <f t="shared" si="0"/>
        <v>0</v>
      </c>
      <c r="C178" s="80">
        <f t="shared" si="1"/>
        <v>0</v>
      </c>
      <c r="D178" s="80" t="s">
        <v>141</v>
      </c>
      <c r="E178" s="81">
        <f t="shared" si="2"/>
        <v>0</v>
      </c>
      <c r="F178" s="80" t="str">
        <f>IF($F$8="BULK 14 Flavor","PBFRPO","PMFRPO")</f>
        <v>PBFRPO</v>
      </c>
      <c r="G178" s="80" t="s">
        <v>156</v>
      </c>
      <c r="H178" s="80" t="s">
        <v>110</v>
      </c>
      <c r="I178" s="80"/>
      <c r="J178" s="80"/>
      <c r="K178" s="80"/>
      <c r="L178" s="80"/>
      <c r="M178" s="80"/>
      <c r="N178" s="80">
        <f>K67</f>
        <v>0</v>
      </c>
      <c r="O178" s="80"/>
      <c r="P178" s="80"/>
      <c r="Q178" s="80"/>
      <c r="R178" s="80"/>
      <c r="S178" s="80"/>
      <c r="T178" s="80"/>
      <c r="U178" s="80"/>
      <c r="V178" s="80" t="str">
        <f t="shared" si="3"/>
        <v> </v>
      </c>
      <c r="W178" s="80"/>
      <c r="X178" s="80"/>
      <c r="Y178" s="80"/>
      <c r="Z178" s="80"/>
      <c r="AA178" s="83"/>
      <c r="AB178" s="84">
        <f t="shared" si="4"/>
        <v>0</v>
      </c>
      <c r="AC178" s="85"/>
      <c r="AD178" s="87"/>
    </row>
    <row r="179" spans="1:30" s="79" customFormat="1" ht="12.75" customHeight="1" hidden="1">
      <c r="A179" s="80">
        <v>0</v>
      </c>
      <c r="B179" s="80">
        <f t="shared" si="0"/>
        <v>0</v>
      </c>
      <c r="C179" s="80">
        <f t="shared" si="1"/>
        <v>0</v>
      </c>
      <c r="D179" s="80" t="s">
        <v>141</v>
      </c>
      <c r="E179" s="81">
        <f t="shared" si="2"/>
        <v>0</v>
      </c>
      <c r="F179" s="80" t="str">
        <f>IF($F$8="BULK 14 Flavor","PBGR","PMGR")</f>
        <v>PBGR</v>
      </c>
      <c r="G179" s="80" t="s">
        <v>156</v>
      </c>
      <c r="H179" s="80" t="s">
        <v>77</v>
      </c>
      <c r="I179" s="80"/>
      <c r="J179" s="80"/>
      <c r="K179" s="80"/>
      <c r="L179" s="80"/>
      <c r="M179" s="80"/>
      <c r="N179" s="80">
        <f>K69</f>
        <v>0</v>
      </c>
      <c r="O179" s="80"/>
      <c r="P179" s="80"/>
      <c r="Q179" s="80"/>
      <c r="R179" s="80"/>
      <c r="S179" s="80"/>
      <c r="T179" s="80"/>
      <c r="U179" s="80"/>
      <c r="V179" s="80" t="str">
        <f t="shared" si="3"/>
        <v> </v>
      </c>
      <c r="W179" s="80"/>
      <c r="X179" s="80"/>
      <c r="Y179" s="80"/>
      <c r="Z179" s="80"/>
      <c r="AA179" s="83"/>
      <c r="AB179" s="84">
        <f t="shared" si="4"/>
        <v>0</v>
      </c>
      <c r="AC179" s="85"/>
      <c r="AD179" s="87"/>
    </row>
    <row r="180" spans="1:30" s="79" customFormat="1" ht="12.75" customHeight="1" hidden="1">
      <c r="A180" s="80">
        <v>0</v>
      </c>
      <c r="B180" s="80">
        <f t="shared" si="0"/>
        <v>0</v>
      </c>
      <c r="C180" s="80">
        <f t="shared" si="1"/>
        <v>0</v>
      </c>
      <c r="D180" s="80" t="s">
        <v>141</v>
      </c>
      <c r="E180" s="81">
        <f t="shared" si="2"/>
        <v>0</v>
      </c>
      <c r="F180" s="80" t="str">
        <f>IF($F$8="BULK 14 Flavor","PBGRA","PMGRA")</f>
        <v>PBGRA</v>
      </c>
      <c r="G180" s="80" t="s">
        <v>156</v>
      </c>
      <c r="H180" s="80" t="s">
        <v>79</v>
      </c>
      <c r="I180" s="80"/>
      <c r="J180" s="80"/>
      <c r="K180" s="80"/>
      <c r="L180" s="80"/>
      <c r="M180" s="80"/>
      <c r="N180" s="80">
        <f>K71</f>
        <v>0</v>
      </c>
      <c r="O180" s="80"/>
      <c r="P180" s="80"/>
      <c r="Q180" s="80"/>
      <c r="R180" s="80"/>
      <c r="S180" s="80"/>
      <c r="T180" s="80"/>
      <c r="U180" s="80"/>
      <c r="V180" s="80" t="str">
        <f t="shared" si="3"/>
        <v> </v>
      </c>
      <c r="W180" s="80"/>
      <c r="X180" s="80"/>
      <c r="Y180" s="80"/>
      <c r="Z180" s="80"/>
      <c r="AA180" s="83"/>
      <c r="AB180" s="84">
        <f t="shared" si="4"/>
        <v>0</v>
      </c>
      <c r="AC180" s="85"/>
      <c r="AD180" s="87"/>
    </row>
    <row r="181" spans="1:30" s="79" customFormat="1" ht="12.75" customHeight="1" hidden="1">
      <c r="A181" s="80">
        <v>0</v>
      </c>
      <c r="B181" s="80">
        <f t="shared" si="0"/>
        <v>0</v>
      </c>
      <c r="C181" s="80">
        <f t="shared" si="1"/>
        <v>0</v>
      </c>
      <c r="D181" s="80" t="s">
        <v>141</v>
      </c>
      <c r="E181" s="81">
        <f t="shared" si="2"/>
        <v>0</v>
      </c>
      <c r="F181" s="80" t="str">
        <f>IF($F$8="BULK 14 Flavor","PBLE","PMLE")</f>
        <v>PBLE</v>
      </c>
      <c r="G181" s="80" t="s">
        <v>156</v>
      </c>
      <c r="H181" s="80" t="s">
        <v>82</v>
      </c>
      <c r="I181" s="80"/>
      <c r="J181" s="80"/>
      <c r="K181" s="80"/>
      <c r="L181" s="80"/>
      <c r="M181" s="80"/>
      <c r="N181" s="80">
        <f>K73</f>
        <v>0</v>
      </c>
      <c r="O181" s="80"/>
      <c r="P181" s="80"/>
      <c r="Q181" s="80"/>
      <c r="R181" s="80"/>
      <c r="S181" s="80"/>
      <c r="T181" s="80"/>
      <c r="U181" s="80"/>
      <c r="V181" s="80" t="str">
        <f t="shared" si="3"/>
        <v> </v>
      </c>
      <c r="W181" s="80"/>
      <c r="X181" s="80"/>
      <c r="Y181" s="80"/>
      <c r="Z181" s="80"/>
      <c r="AA181" s="83"/>
      <c r="AB181" s="84">
        <f t="shared" si="4"/>
        <v>0</v>
      </c>
      <c r="AC181" s="85"/>
      <c r="AD181" s="87"/>
    </row>
    <row r="182" spans="1:30" s="79" customFormat="1" ht="12.75" customHeight="1" hidden="1">
      <c r="A182" s="80">
        <v>0</v>
      </c>
      <c r="B182" s="80">
        <f t="shared" si="0"/>
        <v>0</v>
      </c>
      <c r="C182" s="80">
        <f t="shared" si="1"/>
        <v>0</v>
      </c>
      <c r="D182" s="80" t="s">
        <v>141</v>
      </c>
      <c r="E182" s="81">
        <f t="shared" si="2"/>
        <v>0</v>
      </c>
      <c r="F182" s="80" t="str">
        <f>IF($F$8="BULK 14 Flavor","PBMIB","PMMIB")</f>
        <v>PBMIB</v>
      </c>
      <c r="G182" s="80" t="s">
        <v>156</v>
      </c>
      <c r="H182" s="80" t="s">
        <v>107</v>
      </c>
      <c r="I182" s="80"/>
      <c r="J182" s="80"/>
      <c r="K182" s="80"/>
      <c r="L182" s="80"/>
      <c r="M182" s="80"/>
      <c r="N182" s="80">
        <f>P65</f>
        <v>0</v>
      </c>
      <c r="O182" s="80"/>
      <c r="P182" s="80"/>
      <c r="Q182" s="80"/>
      <c r="R182" s="80"/>
      <c r="S182" s="80"/>
      <c r="T182" s="80"/>
      <c r="U182" s="80"/>
      <c r="V182" s="80" t="str">
        <f t="shared" si="3"/>
        <v> </v>
      </c>
      <c r="W182" s="80"/>
      <c r="X182" s="80"/>
      <c r="Y182" s="80"/>
      <c r="Z182" s="80"/>
      <c r="AA182" s="83"/>
      <c r="AB182" s="84">
        <f t="shared" si="4"/>
        <v>0</v>
      </c>
      <c r="AC182" s="85"/>
      <c r="AD182" s="87"/>
    </row>
    <row r="183" spans="1:30" s="79" customFormat="1" ht="12.75" customHeight="1" hidden="1">
      <c r="A183" s="80">
        <v>0</v>
      </c>
      <c r="B183" s="80">
        <f t="shared" si="0"/>
        <v>0</v>
      </c>
      <c r="C183" s="80">
        <f t="shared" si="1"/>
        <v>0</v>
      </c>
      <c r="D183" s="80" t="s">
        <v>141</v>
      </c>
      <c r="E183" s="81">
        <f t="shared" si="2"/>
        <v>0</v>
      </c>
      <c r="F183" s="80" t="str">
        <f>IF($F$8="BULK 14 Flavor","PBMY","PMMY")</f>
        <v>PBMY</v>
      </c>
      <c r="G183" s="80" t="s">
        <v>156</v>
      </c>
      <c r="H183" s="80" t="s">
        <v>109</v>
      </c>
      <c r="I183" s="80"/>
      <c r="J183" s="80"/>
      <c r="K183" s="80"/>
      <c r="L183" s="80"/>
      <c r="M183" s="80"/>
      <c r="N183" s="80">
        <f>P67</f>
        <v>0</v>
      </c>
      <c r="O183" s="80"/>
      <c r="P183" s="80"/>
      <c r="Q183" s="80"/>
      <c r="R183" s="80"/>
      <c r="S183" s="80"/>
      <c r="T183" s="80"/>
      <c r="U183" s="80"/>
      <c r="V183" s="80" t="str">
        <f t="shared" si="3"/>
        <v> </v>
      </c>
      <c r="W183" s="80"/>
      <c r="X183" s="80"/>
      <c r="Y183" s="80"/>
      <c r="Z183" s="80"/>
      <c r="AA183" s="83"/>
      <c r="AB183" s="84">
        <f t="shared" si="4"/>
        <v>0</v>
      </c>
      <c r="AC183" s="85"/>
      <c r="AD183" s="87"/>
    </row>
    <row r="184" spans="1:30" s="79" customFormat="1" ht="12.75" customHeight="1" hidden="1">
      <c r="A184" s="80">
        <v>0</v>
      </c>
      <c r="B184" s="80">
        <f t="shared" si="0"/>
        <v>0</v>
      </c>
      <c r="C184" s="80">
        <f t="shared" si="1"/>
        <v>0</v>
      </c>
      <c r="D184" s="80" t="s">
        <v>141</v>
      </c>
      <c r="E184" s="81">
        <f t="shared" si="2"/>
        <v>0</v>
      </c>
      <c r="F184" s="80" t="str">
        <f>IF($F$8="BULK 14 Flavor","PBOR","PMOR")</f>
        <v>PBOR</v>
      </c>
      <c r="G184" s="80" t="s">
        <v>156</v>
      </c>
      <c r="H184" s="80" t="s">
        <v>72</v>
      </c>
      <c r="I184" s="80"/>
      <c r="J184" s="80"/>
      <c r="K184" s="80"/>
      <c r="L184" s="80"/>
      <c r="M184" s="80"/>
      <c r="N184" s="80">
        <f>P69</f>
        <v>0</v>
      </c>
      <c r="O184" s="80"/>
      <c r="P184" s="80"/>
      <c r="Q184" s="80"/>
      <c r="R184" s="80"/>
      <c r="S184" s="80"/>
      <c r="T184" s="80"/>
      <c r="U184" s="80"/>
      <c r="V184" s="80" t="str">
        <f t="shared" si="3"/>
        <v> </v>
      </c>
      <c r="W184" s="80"/>
      <c r="X184" s="80"/>
      <c r="Y184" s="80"/>
      <c r="Z184" s="80"/>
      <c r="AA184" s="83"/>
      <c r="AB184" s="84">
        <f t="shared" si="4"/>
        <v>0</v>
      </c>
      <c r="AC184" s="85"/>
      <c r="AD184" s="87"/>
    </row>
    <row r="185" spans="1:30" s="79" customFormat="1" ht="12.75" customHeight="1" hidden="1">
      <c r="A185" s="80">
        <v>0</v>
      </c>
      <c r="B185" s="80">
        <f t="shared" si="0"/>
        <v>0</v>
      </c>
      <c r="C185" s="80">
        <f t="shared" si="1"/>
        <v>0</v>
      </c>
      <c r="D185" s="80" t="s">
        <v>141</v>
      </c>
      <c r="E185" s="81">
        <f t="shared" si="2"/>
        <v>0</v>
      </c>
      <c r="F185" s="80" t="str">
        <f>IF($F$8="BULK 14 Flavor","PBPE","PMPE")</f>
        <v>PBPE</v>
      </c>
      <c r="G185" s="80" t="s">
        <v>156</v>
      </c>
      <c r="H185" s="80" t="s">
        <v>75</v>
      </c>
      <c r="I185" s="80"/>
      <c r="J185" s="80"/>
      <c r="K185" s="80"/>
      <c r="L185" s="80"/>
      <c r="M185" s="80"/>
      <c r="N185" s="80">
        <f>P71</f>
        <v>0</v>
      </c>
      <c r="O185" s="80"/>
      <c r="P185" s="80"/>
      <c r="Q185" s="80"/>
      <c r="R185" s="80"/>
      <c r="S185" s="80"/>
      <c r="T185" s="80"/>
      <c r="U185" s="80"/>
      <c r="V185" s="80" t="str">
        <f t="shared" si="3"/>
        <v> </v>
      </c>
      <c r="W185" s="80"/>
      <c r="X185" s="80"/>
      <c r="Y185" s="80"/>
      <c r="Z185" s="80"/>
      <c r="AA185" s="83"/>
      <c r="AB185" s="84">
        <f t="shared" si="4"/>
        <v>0</v>
      </c>
      <c r="AC185" s="85"/>
      <c r="AD185" s="87"/>
    </row>
    <row r="186" spans="1:30" s="79" customFormat="1" ht="12.75" customHeight="1" hidden="1">
      <c r="A186" s="80">
        <v>0</v>
      </c>
      <c r="B186" s="80">
        <f t="shared" si="0"/>
        <v>0</v>
      </c>
      <c r="C186" s="80">
        <f t="shared" si="1"/>
        <v>0</v>
      </c>
      <c r="D186" s="80" t="s">
        <v>141</v>
      </c>
      <c r="E186" s="81">
        <f t="shared" si="2"/>
        <v>0</v>
      </c>
      <c r="F186" s="80" t="str">
        <f>IF($F$8="BULK 14 Flavor","PBPI","PMPI")</f>
        <v>PBPI</v>
      </c>
      <c r="G186" s="80" t="s">
        <v>156</v>
      </c>
      <c r="H186" s="80" t="s">
        <v>91</v>
      </c>
      <c r="I186" s="80"/>
      <c r="J186" s="80"/>
      <c r="K186" s="80"/>
      <c r="L186" s="80"/>
      <c r="M186" s="80"/>
      <c r="N186" s="80">
        <f>P73</f>
        <v>0</v>
      </c>
      <c r="O186" s="80"/>
      <c r="P186" s="80"/>
      <c r="Q186" s="80"/>
      <c r="R186" s="80"/>
      <c r="S186" s="80"/>
      <c r="T186" s="80"/>
      <c r="U186" s="80"/>
      <c r="V186" s="80" t="str">
        <f t="shared" si="3"/>
        <v> </v>
      </c>
      <c r="W186" s="80"/>
      <c r="X186" s="80"/>
      <c r="Y186" s="80"/>
      <c r="Z186" s="80"/>
      <c r="AA186" s="83"/>
      <c r="AB186" s="84">
        <f t="shared" si="4"/>
        <v>0</v>
      </c>
      <c r="AC186" s="85"/>
      <c r="AD186" s="87"/>
    </row>
    <row r="187" spans="1:30" s="79" customFormat="1" ht="12.75" customHeight="1" hidden="1">
      <c r="A187" s="80">
        <v>0</v>
      </c>
      <c r="B187" s="80">
        <f t="shared" si="0"/>
        <v>0</v>
      </c>
      <c r="C187" s="80">
        <f t="shared" si="1"/>
        <v>0</v>
      </c>
      <c r="D187" s="80" t="s">
        <v>141</v>
      </c>
      <c r="E187" s="81">
        <f t="shared" si="2"/>
        <v>0</v>
      </c>
      <c r="F187" s="80" t="str">
        <f>IF($F$8="BULK 14 Flavor","PBPIC","PMPIC")</f>
        <v>PBPIC</v>
      </c>
      <c r="G187" s="80" t="s">
        <v>156</v>
      </c>
      <c r="H187" s="80" t="s">
        <v>90</v>
      </c>
      <c r="I187" s="80"/>
      <c r="J187" s="80"/>
      <c r="K187" s="80"/>
      <c r="L187" s="80"/>
      <c r="M187" s="80"/>
      <c r="N187" s="80">
        <f>V65</f>
        <v>0</v>
      </c>
      <c r="O187" s="80"/>
      <c r="P187" s="80"/>
      <c r="Q187" s="80"/>
      <c r="R187" s="80"/>
      <c r="S187" s="80"/>
      <c r="T187" s="80"/>
      <c r="U187" s="80"/>
      <c r="V187" s="80" t="str">
        <f t="shared" si="3"/>
        <v> </v>
      </c>
      <c r="W187" s="80"/>
      <c r="X187" s="80"/>
      <c r="Y187" s="80"/>
      <c r="Z187" s="80"/>
      <c r="AA187" s="83"/>
      <c r="AB187" s="84">
        <f t="shared" si="4"/>
        <v>0</v>
      </c>
      <c r="AC187" s="85"/>
      <c r="AD187" s="87"/>
    </row>
    <row r="188" spans="1:30" s="79" customFormat="1" ht="12.75" customHeight="1" hidden="1">
      <c r="A188" s="80">
        <v>0</v>
      </c>
      <c r="B188" s="80">
        <f t="shared" si="0"/>
        <v>0</v>
      </c>
      <c r="C188" s="80">
        <f t="shared" si="1"/>
        <v>0</v>
      </c>
      <c r="D188" s="80" t="s">
        <v>141</v>
      </c>
      <c r="E188" s="81">
        <f t="shared" si="2"/>
        <v>0</v>
      </c>
      <c r="F188" s="80" t="str">
        <f>IF($F$8="BULK 14 Flavor","PBPIL","PMPIL")</f>
        <v>PBPIL</v>
      </c>
      <c r="G188" s="80" t="s">
        <v>156</v>
      </c>
      <c r="H188" s="80" t="s">
        <v>81</v>
      </c>
      <c r="I188" s="80"/>
      <c r="J188" s="80"/>
      <c r="K188" s="80"/>
      <c r="L188" s="80"/>
      <c r="M188" s="80"/>
      <c r="N188" s="80">
        <f>V67</f>
        <v>0</v>
      </c>
      <c r="O188" s="80"/>
      <c r="P188" s="80"/>
      <c r="Q188" s="80"/>
      <c r="R188" s="80"/>
      <c r="S188" s="80"/>
      <c r="T188" s="80"/>
      <c r="U188" s="80"/>
      <c r="V188" s="80" t="str">
        <f t="shared" si="3"/>
        <v> </v>
      </c>
      <c r="W188" s="80"/>
      <c r="X188" s="80"/>
      <c r="Y188" s="80"/>
      <c r="Z188" s="80"/>
      <c r="AA188" s="83"/>
      <c r="AB188" s="84">
        <f t="shared" si="4"/>
        <v>0</v>
      </c>
      <c r="AC188" s="85"/>
      <c r="AD188" s="87"/>
    </row>
    <row r="189" spans="1:30" s="79" customFormat="1" ht="12.75" customHeight="1" hidden="1">
      <c r="A189" s="80">
        <v>0</v>
      </c>
      <c r="B189" s="80">
        <f t="shared" si="0"/>
        <v>0</v>
      </c>
      <c r="C189" s="80">
        <f t="shared" si="1"/>
        <v>0</v>
      </c>
      <c r="D189" s="80" t="s">
        <v>141</v>
      </c>
      <c r="E189" s="81">
        <f t="shared" si="2"/>
        <v>0</v>
      </c>
      <c r="F189" s="80" t="str">
        <f>IF($F$8="BULK 14 Flavor","PBROB","PMROB")</f>
        <v>PBROB</v>
      </c>
      <c r="G189" s="80" t="s">
        <v>156</v>
      </c>
      <c r="H189" s="80" t="s">
        <v>92</v>
      </c>
      <c r="I189" s="80"/>
      <c r="J189" s="80"/>
      <c r="K189" s="80"/>
      <c r="L189" s="80"/>
      <c r="M189" s="80"/>
      <c r="N189" s="80">
        <f>V69</f>
        <v>0</v>
      </c>
      <c r="O189" s="80"/>
      <c r="P189" s="80"/>
      <c r="Q189" s="80"/>
      <c r="R189" s="80"/>
      <c r="S189" s="80"/>
      <c r="T189" s="80"/>
      <c r="U189" s="80"/>
      <c r="V189" s="80" t="str">
        <f t="shared" si="3"/>
        <v> </v>
      </c>
      <c r="W189" s="80"/>
      <c r="X189" s="80"/>
      <c r="Y189" s="80"/>
      <c r="Z189" s="80"/>
      <c r="AA189" s="83"/>
      <c r="AB189" s="84">
        <f t="shared" si="4"/>
        <v>0</v>
      </c>
      <c r="AC189" s="85"/>
      <c r="AD189" s="87"/>
    </row>
    <row r="190" spans="1:30" s="79" customFormat="1" ht="12.75" customHeight="1" hidden="1">
      <c r="A190" s="80">
        <v>0</v>
      </c>
      <c r="B190" s="80">
        <f t="shared" si="0"/>
        <v>0</v>
      </c>
      <c r="C190" s="80">
        <f t="shared" si="1"/>
        <v>0</v>
      </c>
      <c r="D190" s="80" t="s">
        <v>141</v>
      </c>
      <c r="E190" s="81">
        <f t="shared" si="2"/>
        <v>0</v>
      </c>
      <c r="F190" s="80" t="str">
        <f>IF($F$8="BULK 14 Flavor","PBSSBLR","PMSSBLR")</f>
        <v>PBSSBLR</v>
      </c>
      <c r="G190" s="80" t="s">
        <v>156</v>
      </c>
      <c r="H190" s="80" t="s">
        <v>89</v>
      </c>
      <c r="I190" s="80"/>
      <c r="J190" s="80"/>
      <c r="K190" s="80"/>
      <c r="L190" s="80"/>
      <c r="M190" s="80"/>
      <c r="N190" s="80">
        <f>V71</f>
        <v>0</v>
      </c>
      <c r="O190" s="80"/>
      <c r="P190" s="80"/>
      <c r="Q190" s="80"/>
      <c r="R190" s="80"/>
      <c r="S190" s="80"/>
      <c r="T190" s="80"/>
      <c r="U190" s="80"/>
      <c r="V190" s="80" t="str">
        <f t="shared" si="3"/>
        <v> </v>
      </c>
      <c r="W190" s="80"/>
      <c r="X190" s="80"/>
      <c r="Y190" s="80"/>
      <c r="Z190" s="80"/>
      <c r="AA190" s="83"/>
      <c r="AB190" s="84">
        <f t="shared" si="4"/>
        <v>0</v>
      </c>
      <c r="AC190" s="85"/>
      <c r="AD190" s="87"/>
    </row>
    <row r="191" spans="1:30" s="79" customFormat="1" ht="12.75" customHeight="1" hidden="1">
      <c r="A191" s="80">
        <v>0</v>
      </c>
      <c r="B191" s="80">
        <f t="shared" si="0"/>
        <v>0</v>
      </c>
      <c r="C191" s="80">
        <f t="shared" si="1"/>
        <v>0</v>
      </c>
      <c r="D191" s="80" t="s">
        <v>141</v>
      </c>
      <c r="E191" s="81">
        <f t="shared" si="2"/>
        <v>0</v>
      </c>
      <c r="F191" s="80" t="str">
        <f>IF($F$8="BULK 14 Flavor","PBSSLI","PMSSLI")</f>
        <v>PBSSLI</v>
      </c>
      <c r="G191" s="80" t="s">
        <v>156</v>
      </c>
      <c r="H191" s="80" t="s">
        <v>161</v>
      </c>
      <c r="I191" s="80"/>
      <c r="J191" s="80"/>
      <c r="K191" s="80"/>
      <c r="L191" s="80"/>
      <c r="M191" s="80"/>
      <c r="N191" s="80">
        <v>0</v>
      </c>
      <c r="O191" s="80"/>
      <c r="P191" s="80"/>
      <c r="Q191" s="80"/>
      <c r="R191" s="80"/>
      <c r="S191" s="80"/>
      <c r="T191" s="80"/>
      <c r="U191" s="80"/>
      <c r="V191" s="80" t="str">
        <f t="shared" si="3"/>
        <v> </v>
      </c>
      <c r="W191" s="80"/>
      <c r="X191" s="80"/>
      <c r="Y191" s="80"/>
      <c r="Z191" s="80"/>
      <c r="AA191" s="83"/>
      <c r="AB191" s="84">
        <f t="shared" si="4"/>
        <v>0</v>
      </c>
      <c r="AC191" s="85"/>
      <c r="AD191" s="87"/>
    </row>
    <row r="192" spans="1:30" s="79" customFormat="1" ht="12.75" customHeight="1" hidden="1">
      <c r="A192" s="80">
        <v>0</v>
      </c>
      <c r="B192" s="80">
        <f t="shared" si="0"/>
        <v>0</v>
      </c>
      <c r="C192" s="80">
        <f t="shared" si="1"/>
        <v>0</v>
      </c>
      <c r="D192" s="80" t="s">
        <v>141</v>
      </c>
      <c r="E192" s="81">
        <f t="shared" si="2"/>
        <v>0</v>
      </c>
      <c r="F192" s="80" t="str">
        <f>IF($F$8="BULK 14 Flavor","PBWHA","PMWHA")</f>
        <v>PBWHA</v>
      </c>
      <c r="G192" s="80" t="s">
        <v>156</v>
      </c>
      <c r="H192" s="80" t="s">
        <v>95</v>
      </c>
      <c r="I192" s="80"/>
      <c r="J192" s="80"/>
      <c r="K192" s="80"/>
      <c r="L192" s="80"/>
      <c r="M192" s="80"/>
      <c r="N192" s="80">
        <v>0</v>
      </c>
      <c r="O192" s="80"/>
      <c r="P192" s="80"/>
      <c r="Q192" s="80"/>
      <c r="R192" s="80"/>
      <c r="S192" s="80"/>
      <c r="T192" s="80"/>
      <c r="U192" s="80"/>
      <c r="V192" s="80" t="str">
        <f t="shared" si="3"/>
        <v> </v>
      </c>
      <c r="W192" s="80"/>
      <c r="X192" s="80"/>
      <c r="Y192" s="80"/>
      <c r="Z192" s="80"/>
      <c r="AA192" s="83"/>
      <c r="AB192" s="84">
        <f t="shared" si="4"/>
        <v>0</v>
      </c>
      <c r="AC192" s="85"/>
      <c r="AD192" s="87"/>
    </row>
    <row r="193" spans="1:30" s="79" customFormat="1" ht="12.75" customHeight="1" hidden="1">
      <c r="A193" s="80">
        <v>0</v>
      </c>
      <c r="B193" s="80">
        <f t="shared" si="0"/>
        <v>0</v>
      </c>
      <c r="C193" s="80">
        <f t="shared" si="1"/>
        <v>0</v>
      </c>
      <c r="D193" s="80" t="s">
        <v>141</v>
      </c>
      <c r="E193" s="81">
        <f t="shared" si="2"/>
        <v>0</v>
      </c>
      <c r="F193" s="80" t="str">
        <f>IF($F$8="BULK 14 Flavor","PBSSWIC","PMSSWIC")</f>
        <v>PBSSWIC</v>
      </c>
      <c r="G193" s="80" t="s">
        <v>156</v>
      </c>
      <c r="H193" s="80" t="s">
        <v>93</v>
      </c>
      <c r="I193" s="80"/>
      <c r="J193" s="80"/>
      <c r="K193" s="80"/>
      <c r="L193" s="80"/>
      <c r="M193" s="80"/>
      <c r="N193" s="80">
        <f>V73</f>
        <v>0</v>
      </c>
      <c r="O193" s="80"/>
      <c r="P193" s="80"/>
      <c r="Q193" s="80"/>
      <c r="R193" s="80"/>
      <c r="S193" s="80"/>
      <c r="T193" s="80"/>
      <c r="U193" s="80"/>
      <c r="V193" s="80" t="str">
        <f t="shared" si="3"/>
        <v> </v>
      </c>
      <c r="W193" s="80"/>
      <c r="X193" s="80"/>
      <c r="Y193" s="80"/>
      <c r="Z193" s="80"/>
      <c r="AA193" s="83"/>
      <c r="AB193" s="84">
        <f>N193*T193</f>
        <v>0</v>
      </c>
      <c r="AC193" s="85"/>
      <c r="AD193" s="87"/>
    </row>
    <row r="194" spans="1:30" s="79" customFormat="1" ht="12.75" customHeight="1" hidden="1">
      <c r="A194" s="80">
        <v>0</v>
      </c>
      <c r="B194" s="80">
        <f t="shared" si="0"/>
        <v>0</v>
      </c>
      <c r="C194" s="80">
        <f t="shared" si="1"/>
        <v>0</v>
      </c>
      <c r="D194" s="80" t="s">
        <v>141</v>
      </c>
      <c r="E194" s="81">
        <f t="shared" si="2"/>
        <v>0</v>
      </c>
      <c r="F194" s="80" t="str">
        <f>IF($F$8="BULK 14 Flavor","PBST","PMST")</f>
        <v>PBST</v>
      </c>
      <c r="G194" s="80" t="s">
        <v>156</v>
      </c>
      <c r="H194" s="80" t="s">
        <v>106</v>
      </c>
      <c r="I194" s="80"/>
      <c r="J194" s="80"/>
      <c r="K194" s="80"/>
      <c r="L194" s="80"/>
      <c r="M194" s="80"/>
      <c r="N194" s="80">
        <f>Z65</f>
        <v>0</v>
      </c>
      <c r="O194" s="80"/>
      <c r="P194" s="80"/>
      <c r="Q194" s="80"/>
      <c r="R194" s="80"/>
      <c r="S194" s="80"/>
      <c r="T194" s="80"/>
      <c r="U194" s="80"/>
      <c r="V194" s="80" t="str">
        <f t="shared" si="3"/>
        <v> </v>
      </c>
      <c r="W194" s="80"/>
      <c r="X194" s="80"/>
      <c r="Y194" s="80"/>
      <c r="Z194" s="80"/>
      <c r="AA194" s="83"/>
      <c r="AB194" s="84">
        <f>N194*T194</f>
        <v>0</v>
      </c>
      <c r="AC194" s="85"/>
      <c r="AD194" s="87"/>
    </row>
    <row r="195" spans="1:30" s="79" customFormat="1" ht="12.75" customHeight="1" hidden="1">
      <c r="A195" s="80">
        <v>0</v>
      </c>
      <c r="B195" s="80">
        <f t="shared" si="0"/>
        <v>0</v>
      </c>
      <c r="C195" s="80">
        <f t="shared" si="1"/>
        <v>0</v>
      </c>
      <c r="D195" s="80" t="s">
        <v>141</v>
      </c>
      <c r="E195" s="81">
        <f t="shared" si="2"/>
        <v>0</v>
      </c>
      <c r="F195" s="80" t="str">
        <f>IF($F$8="BULK 14 Flavor","PBTRF","PMTRF")</f>
        <v>PBTRF</v>
      </c>
      <c r="G195" s="80" t="s">
        <v>156</v>
      </c>
      <c r="H195" s="80" t="s">
        <v>73</v>
      </c>
      <c r="I195" s="80"/>
      <c r="J195" s="80"/>
      <c r="K195" s="80"/>
      <c r="L195" s="80"/>
      <c r="M195" s="80"/>
      <c r="N195" s="80">
        <f>Z67</f>
        <v>0</v>
      </c>
      <c r="O195" s="80"/>
      <c r="P195" s="80"/>
      <c r="Q195" s="80"/>
      <c r="R195" s="80"/>
      <c r="S195" s="80"/>
      <c r="T195" s="80"/>
      <c r="U195" s="80"/>
      <c r="V195" s="80" t="str">
        <f t="shared" si="3"/>
        <v> </v>
      </c>
      <c r="W195" s="80"/>
      <c r="X195" s="80"/>
      <c r="Y195" s="80"/>
      <c r="Z195" s="80"/>
      <c r="AA195" s="83"/>
      <c r="AB195" s="84">
        <f>N195*T195</f>
        <v>0</v>
      </c>
      <c r="AC195" s="85"/>
      <c r="AD195" s="87"/>
    </row>
    <row r="196" spans="1:30" s="79" customFormat="1" ht="12.75" customHeight="1" hidden="1">
      <c r="A196" s="80">
        <v>0</v>
      </c>
      <c r="B196" s="80">
        <f t="shared" si="0"/>
        <v>0</v>
      </c>
      <c r="C196" s="80">
        <f t="shared" si="1"/>
        <v>0</v>
      </c>
      <c r="D196" s="80" t="s">
        <v>141</v>
      </c>
      <c r="E196" s="81">
        <f t="shared" si="2"/>
        <v>0</v>
      </c>
      <c r="F196" s="80" t="str">
        <f>IF($F$8="BULK 14 Flavor","PBWA","PMWA")</f>
        <v>PBWA</v>
      </c>
      <c r="G196" s="80" t="s">
        <v>156</v>
      </c>
      <c r="H196" s="80" t="s">
        <v>108</v>
      </c>
      <c r="I196" s="80"/>
      <c r="J196" s="80"/>
      <c r="K196" s="80"/>
      <c r="L196" s="80"/>
      <c r="M196" s="80"/>
      <c r="N196" s="80">
        <f>Z69</f>
        <v>0</v>
      </c>
      <c r="O196" s="80"/>
      <c r="P196" s="80"/>
      <c r="Q196" s="80"/>
      <c r="R196" s="80"/>
      <c r="S196" s="80"/>
      <c r="T196" s="80"/>
      <c r="U196" s="80"/>
      <c r="V196" s="80" t="str">
        <f t="shared" si="3"/>
        <v> </v>
      </c>
      <c r="W196" s="80"/>
      <c r="X196" s="80"/>
      <c r="Y196" s="80"/>
      <c r="Z196" s="80"/>
      <c r="AA196" s="83"/>
      <c r="AB196" s="84">
        <f>N196*T196</f>
        <v>0</v>
      </c>
      <c r="AC196" s="85"/>
      <c r="AD196" s="87"/>
    </row>
    <row r="197" spans="1:30" s="79" customFormat="1" ht="12.75" hidden="1">
      <c r="A197" s="80">
        <v>0</v>
      </c>
      <c r="B197" s="80">
        <f t="shared" si="0"/>
        <v>0</v>
      </c>
      <c r="C197" s="80">
        <f t="shared" si="1"/>
        <v>0</v>
      </c>
      <c r="D197" s="80" t="s">
        <v>141</v>
      </c>
      <c r="E197" s="81">
        <f t="shared" si="2"/>
        <v>0</v>
      </c>
      <c r="F197" s="80" t="str">
        <f>IF($F$8="BULK 14 Flavor","PBWIC","PMWIC")</f>
        <v>PBWIC</v>
      </c>
      <c r="G197" s="80" t="s">
        <v>156</v>
      </c>
      <c r="H197" s="80" t="s">
        <v>160</v>
      </c>
      <c r="I197" s="80"/>
      <c r="J197" s="80"/>
      <c r="K197" s="80"/>
      <c r="L197" s="80"/>
      <c r="M197" s="80"/>
      <c r="N197" s="80">
        <f>Z71</f>
        <v>0</v>
      </c>
      <c r="O197" s="80"/>
      <c r="P197" s="80"/>
      <c r="Q197" s="80"/>
      <c r="R197" s="80"/>
      <c r="S197" s="80"/>
      <c r="T197" s="80"/>
      <c r="U197" s="80"/>
      <c r="V197" s="80" t="str">
        <f t="shared" si="3"/>
        <v> </v>
      </c>
      <c r="W197" s="80"/>
      <c r="X197" s="80"/>
      <c r="Y197" s="80"/>
      <c r="Z197" s="80"/>
      <c r="AA197" s="83"/>
      <c r="AB197" s="84">
        <f>N197*T197</f>
        <v>0</v>
      </c>
      <c r="AC197" s="85"/>
      <c r="AD197" s="87"/>
    </row>
    <row r="198" spans="1:30" s="79" customFormat="1" ht="12.75" hidden="1">
      <c r="A198" s="80">
        <v>0</v>
      </c>
      <c r="B198" s="80">
        <f t="shared" si="0"/>
        <v>0</v>
      </c>
      <c r="C198" s="80">
        <f t="shared" si="1"/>
        <v>0</v>
      </c>
      <c r="D198" s="80" t="s">
        <v>141</v>
      </c>
      <c r="E198" s="81">
        <f t="shared" si="2"/>
        <v>0</v>
      </c>
      <c r="F198" s="80" t="s">
        <v>202</v>
      </c>
      <c r="G198" s="80" t="s">
        <v>156</v>
      </c>
      <c r="H198" s="80" t="s">
        <v>198</v>
      </c>
      <c r="I198" s="80"/>
      <c r="J198" s="80"/>
      <c r="K198" s="80"/>
      <c r="L198" s="80"/>
      <c r="M198" s="80"/>
      <c r="N198" s="80">
        <v>0</v>
      </c>
      <c r="O198" s="80"/>
      <c r="P198" s="80"/>
      <c r="Q198" s="80"/>
      <c r="R198" s="80"/>
      <c r="S198" s="80"/>
      <c r="T198" s="80"/>
      <c r="U198" s="80"/>
      <c r="V198" s="80" t="str">
        <f t="shared" si="3"/>
        <v> </v>
      </c>
      <c r="W198" s="80"/>
      <c r="X198" s="80"/>
      <c r="Y198" s="80"/>
      <c r="Z198" s="80"/>
      <c r="AA198" s="83"/>
      <c r="AB198" s="84">
        <f t="shared" si="4"/>
        <v>0</v>
      </c>
      <c r="AC198" s="85"/>
      <c r="AD198" s="87"/>
    </row>
    <row r="199" spans="1:30" s="79" customFormat="1" ht="12.75" hidden="1">
      <c r="A199" s="80">
        <v>0</v>
      </c>
      <c r="B199" s="80">
        <f t="shared" si="0"/>
        <v>0</v>
      </c>
      <c r="C199" s="80">
        <f t="shared" si="1"/>
        <v>0</v>
      </c>
      <c r="D199" s="80" t="s">
        <v>141</v>
      </c>
      <c r="E199" s="81">
        <f t="shared" si="2"/>
        <v>0</v>
      </c>
      <c r="F199" s="80" t="s">
        <v>202</v>
      </c>
      <c r="G199" s="80" t="s">
        <v>156</v>
      </c>
      <c r="H199" s="80" t="s">
        <v>199</v>
      </c>
      <c r="I199" s="80"/>
      <c r="J199" s="80"/>
      <c r="K199" s="80"/>
      <c r="L199" s="80"/>
      <c r="M199" s="80"/>
      <c r="N199" s="80">
        <f>Z75</f>
        <v>0</v>
      </c>
      <c r="O199" s="80"/>
      <c r="P199" s="80"/>
      <c r="Q199" s="80"/>
      <c r="R199" s="80"/>
      <c r="S199" s="80"/>
      <c r="T199" s="80"/>
      <c r="U199" s="80"/>
      <c r="V199" s="80" t="str">
        <f t="shared" si="3"/>
        <v> </v>
      </c>
      <c r="W199" s="80"/>
      <c r="X199" s="80"/>
      <c r="Y199" s="80"/>
      <c r="Z199" s="80"/>
      <c r="AA199" s="83"/>
      <c r="AB199" s="84">
        <f t="shared" si="4"/>
        <v>0</v>
      </c>
      <c r="AC199" s="85"/>
      <c r="AD199" s="87"/>
    </row>
    <row r="200" spans="1:30" s="79" customFormat="1" ht="12.75" hidden="1">
      <c r="A200" s="80">
        <v>0</v>
      </c>
      <c r="B200" s="80">
        <f t="shared" si="0"/>
        <v>0</v>
      </c>
      <c r="C200" s="80">
        <f t="shared" si="1"/>
        <v>0</v>
      </c>
      <c r="D200" s="80" t="s">
        <v>141</v>
      </c>
      <c r="E200" s="81">
        <f t="shared" si="2"/>
        <v>0</v>
      </c>
      <c r="F200" s="80" t="s">
        <v>202</v>
      </c>
      <c r="G200" s="80" t="s">
        <v>156</v>
      </c>
      <c r="H200" s="80" t="s">
        <v>200</v>
      </c>
      <c r="I200" s="80"/>
      <c r="J200" s="80"/>
      <c r="K200" s="80"/>
      <c r="L200" s="80"/>
      <c r="M200" s="80"/>
      <c r="N200" s="80">
        <f>Z79</f>
        <v>0</v>
      </c>
      <c r="O200" s="80"/>
      <c r="P200" s="80"/>
      <c r="Q200" s="80"/>
      <c r="R200" s="80"/>
      <c r="S200" s="80"/>
      <c r="T200" s="80"/>
      <c r="U200" s="80"/>
      <c r="V200" s="80" t="str">
        <f t="shared" si="3"/>
        <v> </v>
      </c>
      <c r="W200" s="80"/>
      <c r="X200" s="80"/>
      <c r="Y200" s="80"/>
      <c r="Z200" s="80"/>
      <c r="AA200" s="83"/>
      <c r="AB200" s="84">
        <f t="shared" si="4"/>
        <v>0</v>
      </c>
      <c r="AC200" s="85"/>
      <c r="AD200" s="87"/>
    </row>
    <row r="201" spans="1:30" s="79" customFormat="1" ht="12.75" hidden="1">
      <c r="A201" s="80">
        <v>0</v>
      </c>
      <c r="B201" s="80">
        <f t="shared" si="0"/>
        <v>0</v>
      </c>
      <c r="C201" s="80">
        <f t="shared" si="1"/>
        <v>0</v>
      </c>
      <c r="D201" s="80" t="s">
        <v>141</v>
      </c>
      <c r="E201" s="81">
        <f t="shared" si="2"/>
        <v>0</v>
      </c>
      <c r="F201" s="80" t="s">
        <v>202</v>
      </c>
      <c r="G201" s="80" t="s">
        <v>156</v>
      </c>
      <c r="H201" s="80" t="s">
        <v>201</v>
      </c>
      <c r="I201" s="80"/>
      <c r="J201" s="80"/>
      <c r="K201" s="80"/>
      <c r="L201" s="80"/>
      <c r="M201" s="80"/>
      <c r="N201" s="80">
        <f>F83</f>
        <v>0</v>
      </c>
      <c r="O201" s="80"/>
      <c r="P201" s="80"/>
      <c r="Q201" s="80"/>
      <c r="R201" s="80"/>
      <c r="S201" s="80"/>
      <c r="T201" s="80"/>
      <c r="U201" s="80"/>
      <c r="V201" s="80" t="str">
        <f t="shared" si="3"/>
        <v> </v>
      </c>
      <c r="W201" s="80"/>
      <c r="X201" s="80"/>
      <c r="Y201" s="80"/>
      <c r="Z201" s="80"/>
      <c r="AA201" s="83"/>
      <c r="AB201" s="84">
        <f>N201*T201</f>
        <v>0</v>
      </c>
      <c r="AC201" s="85"/>
      <c r="AD201" s="87"/>
    </row>
    <row r="202" spans="1:30" s="79" customFormat="1" ht="12.75" customHeight="1" hidden="1">
      <c r="A202" s="80">
        <v>0</v>
      </c>
      <c r="B202" s="80">
        <f t="shared" si="0"/>
        <v>0</v>
      </c>
      <c r="C202" s="80">
        <f t="shared" si="1"/>
        <v>0</v>
      </c>
      <c r="D202" s="80" t="s">
        <v>141</v>
      </c>
      <c r="E202" s="81">
        <f t="shared" si="2"/>
        <v>0</v>
      </c>
      <c r="F202" s="80" t="str">
        <f>C94</f>
        <v>MMDB</v>
      </c>
      <c r="G202" s="80" t="s">
        <v>156</v>
      </c>
      <c r="H202" s="80"/>
      <c r="I202" s="80"/>
      <c r="J202" s="80"/>
      <c r="K202" s="80"/>
      <c r="L202" s="80"/>
      <c r="M202" s="80"/>
      <c r="N202" s="80">
        <f>I93</f>
        <v>0</v>
      </c>
      <c r="O202" s="80"/>
      <c r="P202" s="80"/>
      <c r="Q202" s="80"/>
      <c r="R202" s="80"/>
      <c r="S202" s="80"/>
      <c r="T202" s="80">
        <v>15</v>
      </c>
      <c r="U202" s="80"/>
      <c r="V202" s="80" t="str">
        <f t="shared" si="3"/>
        <v> </v>
      </c>
      <c r="W202" s="80"/>
      <c r="X202" s="80"/>
      <c r="Y202" s="80"/>
      <c r="Z202" s="80"/>
      <c r="AA202" s="83"/>
      <c r="AB202" s="84">
        <f aca="true" t="shared" si="5" ref="AB202:AB250">N202*T202</f>
        <v>0</v>
      </c>
      <c r="AC202" s="85"/>
      <c r="AD202" s="87"/>
    </row>
    <row r="203" spans="1:30" s="79" customFormat="1" ht="12.75" hidden="1">
      <c r="A203" s="80">
        <v>0</v>
      </c>
      <c r="B203" s="80">
        <f t="shared" si="0"/>
        <v>0</v>
      </c>
      <c r="C203" s="80">
        <f t="shared" si="1"/>
        <v>0</v>
      </c>
      <c r="D203" s="80" t="s">
        <v>141</v>
      </c>
      <c r="E203" s="81">
        <f t="shared" si="2"/>
        <v>0</v>
      </c>
      <c r="F203" s="80" t="str">
        <f>C96</f>
        <v>MEGTUHB</v>
      </c>
      <c r="G203" s="80" t="s">
        <v>156</v>
      </c>
      <c r="H203" s="80"/>
      <c r="I203" s="80"/>
      <c r="J203" s="80"/>
      <c r="K203" s="80"/>
      <c r="L203" s="80"/>
      <c r="M203" s="80"/>
      <c r="N203" s="80">
        <f>I95</f>
        <v>0</v>
      </c>
      <c r="O203" s="80"/>
      <c r="P203" s="80"/>
      <c r="Q203" s="80"/>
      <c r="R203" s="80"/>
      <c r="S203" s="80"/>
      <c r="T203" s="80" t="str">
        <f>K95</f>
        <v>$35</v>
      </c>
      <c r="U203" s="80"/>
      <c r="V203" s="80" t="str">
        <f aca="true" t="shared" si="6" ref="V203:V208">$X$12</f>
        <v> </v>
      </c>
      <c r="W203" s="80"/>
      <c r="X203" s="80"/>
      <c r="Y203" s="80"/>
      <c r="Z203" s="80"/>
      <c r="AA203" s="83"/>
      <c r="AB203" s="84">
        <f t="shared" si="5"/>
        <v>0</v>
      </c>
      <c r="AC203" s="87"/>
      <c r="AD203" s="87"/>
    </row>
    <row r="204" spans="1:30" s="79" customFormat="1" ht="12.75" hidden="1">
      <c r="A204" s="80">
        <v>0</v>
      </c>
      <c r="B204" s="80">
        <f t="shared" si="0"/>
        <v>0</v>
      </c>
      <c r="C204" s="80">
        <f t="shared" si="1"/>
        <v>0</v>
      </c>
      <c r="D204" s="80" t="s">
        <v>141</v>
      </c>
      <c r="E204" s="81">
        <f t="shared" si="2"/>
        <v>0</v>
      </c>
      <c r="F204" s="80" t="str">
        <f>C120</f>
        <v>CPCSB25</v>
      </c>
      <c r="G204" s="80"/>
      <c r="H204" s="80"/>
      <c r="I204" s="80"/>
      <c r="J204" s="80"/>
      <c r="K204" s="80"/>
      <c r="L204" s="80"/>
      <c r="M204" s="80"/>
      <c r="N204" s="80">
        <f>F119</f>
        <v>0</v>
      </c>
      <c r="O204" s="80"/>
      <c r="P204" s="80"/>
      <c r="Q204" s="80"/>
      <c r="R204" s="80"/>
      <c r="S204" s="80"/>
      <c r="T204" s="80">
        <f>I119</f>
        <v>8.4</v>
      </c>
      <c r="U204" s="80"/>
      <c r="V204" s="80" t="str">
        <f t="shared" si="6"/>
        <v> </v>
      </c>
      <c r="W204" s="80"/>
      <c r="X204" s="80"/>
      <c r="Y204" s="80"/>
      <c r="Z204" s="80"/>
      <c r="AA204" s="83"/>
      <c r="AB204" s="84">
        <f t="shared" si="5"/>
        <v>0</v>
      </c>
      <c r="AC204" s="87"/>
      <c r="AD204" s="87"/>
    </row>
    <row r="205" spans="1:30" s="79" customFormat="1" ht="12.75" hidden="1">
      <c r="A205" s="80">
        <v>0</v>
      </c>
      <c r="B205" s="80">
        <f t="shared" si="0"/>
        <v>0</v>
      </c>
      <c r="C205" s="80">
        <f t="shared" si="1"/>
        <v>0</v>
      </c>
      <c r="D205" s="80" t="s">
        <v>141</v>
      </c>
      <c r="E205" s="81">
        <f t="shared" si="2"/>
        <v>0</v>
      </c>
      <c r="F205" s="80" t="str">
        <f>C122</f>
        <v>CPSPB18</v>
      </c>
      <c r="G205" s="80"/>
      <c r="H205" s="80"/>
      <c r="I205" s="80"/>
      <c r="J205" s="80"/>
      <c r="K205" s="80"/>
      <c r="L205" s="80"/>
      <c r="M205" s="80"/>
      <c r="N205" s="80">
        <f>F121</f>
        <v>0</v>
      </c>
      <c r="O205" s="80"/>
      <c r="P205" s="80"/>
      <c r="Q205" s="80"/>
      <c r="R205" s="80"/>
      <c r="S205" s="80"/>
      <c r="T205" s="80">
        <f>I121</f>
        <v>19.200000000000003</v>
      </c>
      <c r="U205" s="80"/>
      <c r="V205" s="80" t="str">
        <f t="shared" si="6"/>
        <v> </v>
      </c>
      <c r="W205" s="80"/>
      <c r="X205" s="80"/>
      <c r="Y205" s="80"/>
      <c r="Z205" s="80"/>
      <c r="AA205" s="83"/>
      <c r="AB205" s="84">
        <f t="shared" si="5"/>
        <v>0</v>
      </c>
      <c r="AC205" s="87"/>
      <c r="AD205" s="87"/>
    </row>
    <row r="206" spans="1:30" s="79" customFormat="1" ht="12.75" hidden="1">
      <c r="A206" s="80">
        <v>0</v>
      </c>
      <c r="B206" s="80">
        <f t="shared" si="0"/>
        <v>0</v>
      </c>
      <c r="C206" s="80">
        <f t="shared" si="1"/>
        <v>0</v>
      </c>
      <c r="D206" s="80" t="s">
        <v>141</v>
      </c>
      <c r="E206" s="81">
        <f t="shared" si="2"/>
        <v>0</v>
      </c>
      <c r="F206" s="80" t="str">
        <f>C124</f>
        <v>CPSPB250</v>
      </c>
      <c r="G206" s="80"/>
      <c r="H206" s="80"/>
      <c r="I206" s="80"/>
      <c r="J206" s="80"/>
      <c r="K206" s="80"/>
      <c r="L206" s="80"/>
      <c r="M206" s="80"/>
      <c r="N206" s="80">
        <f>F123</f>
        <v>0</v>
      </c>
      <c r="O206" s="80"/>
      <c r="P206" s="80"/>
      <c r="Q206" s="80"/>
      <c r="R206" s="80"/>
      <c r="S206" s="80"/>
      <c r="T206" s="80">
        <f>I123</f>
        <v>11</v>
      </c>
      <c r="U206" s="80"/>
      <c r="V206" s="80" t="str">
        <f t="shared" si="6"/>
        <v> </v>
      </c>
      <c r="W206" s="80"/>
      <c r="X206" s="80"/>
      <c r="Y206" s="80"/>
      <c r="Z206" s="80"/>
      <c r="AA206" s="83"/>
      <c r="AB206" s="84">
        <f t="shared" si="5"/>
        <v>0</v>
      </c>
      <c r="AC206" s="87"/>
      <c r="AD206" s="87"/>
    </row>
    <row r="207" spans="1:30" s="79" customFormat="1" ht="12.75" hidden="1">
      <c r="A207" s="80">
        <v>0</v>
      </c>
      <c r="B207" s="80">
        <f t="shared" si="0"/>
        <v>0</v>
      </c>
      <c r="C207" s="80">
        <f t="shared" si="1"/>
        <v>0</v>
      </c>
      <c r="D207" s="80" t="s">
        <v>141</v>
      </c>
      <c r="E207" s="81">
        <f t="shared" si="2"/>
        <v>0</v>
      </c>
      <c r="F207" s="80" t="str">
        <f>S120</f>
        <v>MINKIT</v>
      </c>
      <c r="G207" s="80"/>
      <c r="H207" s="80"/>
      <c r="I207" s="80"/>
      <c r="J207" s="80"/>
      <c r="K207" s="80"/>
      <c r="L207" s="80"/>
      <c r="M207" s="80"/>
      <c r="N207" s="80">
        <f>W119</f>
        <v>0</v>
      </c>
      <c r="O207" s="80"/>
      <c r="P207" s="80"/>
      <c r="Q207" s="80"/>
      <c r="R207" s="80"/>
      <c r="S207" s="80"/>
      <c r="T207" s="80">
        <f>X119</f>
        <v>85.5</v>
      </c>
      <c r="U207" s="80"/>
      <c r="V207" s="80" t="str">
        <f t="shared" si="6"/>
        <v> </v>
      </c>
      <c r="W207" s="80"/>
      <c r="X207" s="80"/>
      <c r="Y207" s="80"/>
      <c r="Z207" s="80"/>
      <c r="AA207" s="83"/>
      <c r="AB207" s="84">
        <f t="shared" si="5"/>
        <v>0</v>
      </c>
      <c r="AC207" s="87"/>
      <c r="AD207" s="87"/>
    </row>
    <row r="208" spans="1:30" s="79" customFormat="1" ht="12.75" hidden="1">
      <c r="A208" s="80">
        <v>0</v>
      </c>
      <c r="B208" s="80">
        <f t="shared" si="0"/>
        <v>0</v>
      </c>
      <c r="C208" s="80">
        <f t="shared" si="1"/>
        <v>0</v>
      </c>
      <c r="D208" s="80" t="s">
        <v>141</v>
      </c>
      <c r="E208" s="81">
        <f t="shared" si="2"/>
        <v>0</v>
      </c>
      <c r="F208" s="80" t="str">
        <f>S122</f>
        <v>MINMECH</v>
      </c>
      <c r="G208" s="80"/>
      <c r="H208" s="80"/>
      <c r="I208" s="80"/>
      <c r="J208" s="80"/>
      <c r="K208" s="80"/>
      <c r="L208" s="80"/>
      <c r="M208" s="80"/>
      <c r="N208" s="80">
        <f>W121</f>
        <v>0</v>
      </c>
      <c r="O208" s="80"/>
      <c r="P208" s="80"/>
      <c r="Q208" s="80"/>
      <c r="R208" s="80"/>
      <c r="S208" s="80"/>
      <c r="T208" s="80">
        <f>X121</f>
        <v>25</v>
      </c>
      <c r="U208" s="80"/>
      <c r="V208" s="80" t="str">
        <f t="shared" si="6"/>
        <v> </v>
      </c>
      <c r="W208" s="80"/>
      <c r="X208" s="80"/>
      <c r="Y208" s="80"/>
      <c r="Z208" s="80"/>
      <c r="AA208" s="83"/>
      <c r="AB208" s="84">
        <f t="shared" si="5"/>
        <v>0</v>
      </c>
      <c r="AC208" s="87"/>
      <c r="AD208" s="87"/>
    </row>
    <row r="209" spans="1:30" s="79" customFormat="1" ht="12.75" hidden="1">
      <c r="A209" s="80">
        <v>0</v>
      </c>
      <c r="B209" s="80">
        <f t="shared" si="0"/>
        <v>0</v>
      </c>
      <c r="C209" s="80">
        <f t="shared" si="1"/>
        <v>0</v>
      </c>
      <c r="D209" s="80" t="s">
        <v>141</v>
      </c>
      <c r="E209" s="81">
        <f t="shared" si="2"/>
        <v>0</v>
      </c>
      <c r="F209" s="80" t="str">
        <f>P135</f>
        <v>CPPFTMD </v>
      </c>
      <c r="G209" s="80" t="s">
        <v>156</v>
      </c>
      <c r="H209" s="80"/>
      <c r="I209" s="80"/>
      <c r="J209" s="80"/>
      <c r="K209" s="80"/>
      <c r="L209" s="80"/>
      <c r="M209" s="80"/>
      <c r="N209" s="80">
        <f>T134</f>
        <v>0</v>
      </c>
      <c r="O209" s="80"/>
      <c r="P209" s="80"/>
      <c r="Q209" s="80"/>
      <c r="R209" s="80"/>
      <c r="S209" s="80"/>
      <c r="T209" s="80">
        <v>20</v>
      </c>
      <c r="U209" s="80"/>
      <c r="V209" s="80" t="str">
        <f t="shared" si="3"/>
        <v> </v>
      </c>
      <c r="W209" s="80"/>
      <c r="X209" s="80"/>
      <c r="Y209" s="80"/>
      <c r="Z209" s="80"/>
      <c r="AA209" s="83"/>
      <c r="AB209" s="84">
        <f t="shared" si="5"/>
        <v>0</v>
      </c>
      <c r="AC209" s="87"/>
      <c r="AD209" s="87"/>
    </row>
    <row r="210" spans="1:30" s="79" customFormat="1" ht="12.75" hidden="1">
      <c r="A210" s="80">
        <v>0</v>
      </c>
      <c r="B210" s="80">
        <f t="shared" si="0"/>
        <v>0</v>
      </c>
      <c r="C210" s="80">
        <f t="shared" si="1"/>
        <v>0</v>
      </c>
      <c r="D210" s="80" t="s">
        <v>141</v>
      </c>
      <c r="E210" s="81">
        <f t="shared" si="2"/>
        <v>0</v>
      </c>
      <c r="F210" s="80" t="str">
        <f>C134</f>
        <v> CPPFTASMD</v>
      </c>
      <c r="G210" s="80" t="s">
        <v>156</v>
      </c>
      <c r="H210" s="80"/>
      <c r="I210" s="80"/>
      <c r="J210" s="80"/>
      <c r="K210" s="80"/>
      <c r="L210" s="80"/>
      <c r="M210" s="80"/>
      <c r="N210" s="80">
        <f>I133</f>
        <v>0</v>
      </c>
      <c r="O210" s="80"/>
      <c r="P210" s="80"/>
      <c r="Q210" s="80"/>
      <c r="R210" s="80"/>
      <c r="S210" s="80"/>
      <c r="T210" s="80">
        <v>90</v>
      </c>
      <c r="U210" s="80"/>
      <c r="V210" s="80" t="str">
        <f t="shared" si="3"/>
        <v> </v>
      </c>
      <c r="W210" s="80"/>
      <c r="X210" s="80"/>
      <c r="Y210" s="80"/>
      <c r="Z210" s="80"/>
      <c r="AA210" s="83"/>
      <c r="AB210" s="84">
        <f t="shared" si="5"/>
        <v>0</v>
      </c>
      <c r="AC210" s="87"/>
      <c r="AD210" s="87"/>
    </row>
    <row r="211" spans="1:30" s="79" customFormat="1" ht="12.75" hidden="1">
      <c r="A211" s="80">
        <v>0</v>
      </c>
      <c r="B211" s="80">
        <f t="shared" si="0"/>
        <v>0</v>
      </c>
      <c r="C211" s="80">
        <f t="shared" si="1"/>
        <v>0</v>
      </c>
      <c r="D211" s="80" t="s">
        <v>141</v>
      </c>
      <c r="E211" s="81">
        <f t="shared" si="2"/>
        <v>0</v>
      </c>
      <c r="F211" s="80" t="str">
        <f>C136</f>
        <v>CPPFTASM25</v>
      </c>
      <c r="G211" s="80" t="s">
        <v>156</v>
      </c>
      <c r="H211" s="80"/>
      <c r="I211" s="80"/>
      <c r="J211" s="80"/>
      <c r="K211" s="80"/>
      <c r="L211" s="80"/>
      <c r="M211" s="80"/>
      <c r="N211" s="80">
        <f>I135</f>
        <v>0</v>
      </c>
      <c r="O211" s="80"/>
      <c r="P211" s="80"/>
      <c r="Q211" s="80"/>
      <c r="R211" s="80"/>
      <c r="S211" s="80"/>
      <c r="T211" s="80">
        <v>70</v>
      </c>
      <c r="U211" s="80"/>
      <c r="V211" s="80" t="str">
        <f t="shared" si="3"/>
        <v> </v>
      </c>
      <c r="W211" s="80"/>
      <c r="X211" s="80"/>
      <c r="Y211" s="80"/>
      <c r="Z211" s="80"/>
      <c r="AA211" s="87"/>
      <c r="AB211" s="84">
        <f t="shared" si="5"/>
        <v>0</v>
      </c>
      <c r="AC211" s="87"/>
      <c r="AD211" s="87"/>
    </row>
    <row r="212" spans="1:30" s="79" customFormat="1" ht="12.75" hidden="1">
      <c r="A212" s="80">
        <v>0</v>
      </c>
      <c r="B212" s="80">
        <f t="shared" si="0"/>
        <v>0</v>
      </c>
      <c r="C212" s="80">
        <f t="shared" si="1"/>
        <v>0</v>
      </c>
      <c r="D212" s="80" t="s">
        <v>141</v>
      </c>
      <c r="E212" s="81">
        <f t="shared" si="2"/>
        <v>0</v>
      </c>
      <c r="F212" s="80" t="str">
        <f>P137</f>
        <v>CPPFTJD</v>
      </c>
      <c r="G212" s="80" t="s">
        <v>156</v>
      </c>
      <c r="H212" s="80"/>
      <c r="I212" s="80"/>
      <c r="J212" s="80"/>
      <c r="K212" s="80"/>
      <c r="L212" s="80"/>
      <c r="M212" s="80"/>
      <c r="N212" s="80">
        <f>T136</f>
        <v>0</v>
      </c>
      <c r="O212" s="80"/>
      <c r="P212" s="80"/>
      <c r="Q212" s="80"/>
      <c r="R212" s="80"/>
      <c r="S212" s="80"/>
      <c r="T212" s="80">
        <v>15</v>
      </c>
      <c r="U212" s="80"/>
      <c r="V212" s="80" t="str">
        <f t="shared" si="3"/>
        <v> </v>
      </c>
      <c r="W212" s="80"/>
      <c r="X212" s="80"/>
      <c r="Y212" s="80"/>
      <c r="Z212" s="80"/>
      <c r="AA212" s="87"/>
      <c r="AB212" s="84">
        <f t="shared" si="5"/>
        <v>0</v>
      </c>
      <c r="AC212" s="87"/>
      <c r="AD212" s="87"/>
    </row>
    <row r="213" spans="1:30" s="79" customFormat="1" ht="12.75" hidden="1">
      <c r="A213" s="80">
        <v>0</v>
      </c>
      <c r="B213" s="80">
        <f t="shared" si="0"/>
        <v>0</v>
      </c>
      <c r="C213" s="80">
        <f t="shared" si="1"/>
        <v>0</v>
      </c>
      <c r="D213" s="80" t="s">
        <v>141</v>
      </c>
      <c r="E213" s="81">
        <f t="shared" si="2"/>
        <v>0</v>
      </c>
      <c r="F213" s="80" t="str">
        <f>C138</f>
        <v> CPPFTASJD</v>
      </c>
      <c r="G213" s="80" t="s">
        <v>156</v>
      </c>
      <c r="H213" s="80"/>
      <c r="I213" s="80"/>
      <c r="J213" s="80"/>
      <c r="K213" s="80"/>
      <c r="L213" s="80"/>
      <c r="M213" s="80"/>
      <c r="N213" s="80">
        <f>I137</f>
        <v>0</v>
      </c>
      <c r="O213" s="80"/>
      <c r="P213" s="80"/>
      <c r="Q213" s="80"/>
      <c r="R213" s="80"/>
      <c r="S213" s="80"/>
      <c r="T213" s="80">
        <v>63.75</v>
      </c>
      <c r="U213" s="80"/>
      <c r="V213" s="80" t="str">
        <f t="shared" si="3"/>
        <v> </v>
      </c>
      <c r="W213" s="80"/>
      <c r="X213" s="80"/>
      <c r="Y213" s="80"/>
      <c r="Z213" s="80"/>
      <c r="AA213" s="87"/>
      <c r="AB213" s="84">
        <f t="shared" si="5"/>
        <v>0</v>
      </c>
      <c r="AC213" s="87"/>
      <c r="AD213" s="87"/>
    </row>
    <row r="214" spans="1:30" s="79" customFormat="1" ht="12.75" hidden="1">
      <c r="A214" s="80">
        <v>0</v>
      </c>
      <c r="B214" s="80">
        <f t="shared" si="0"/>
        <v>0</v>
      </c>
      <c r="C214" s="80">
        <f t="shared" si="1"/>
        <v>0</v>
      </c>
      <c r="D214" s="80" t="s">
        <v>141</v>
      </c>
      <c r="E214" s="81">
        <f t="shared" si="2"/>
        <v>0</v>
      </c>
      <c r="F214" s="80" t="str">
        <f>C140</f>
        <v> CPPFTASJ25</v>
      </c>
      <c r="G214" s="80" t="s">
        <v>156</v>
      </c>
      <c r="H214" s="80"/>
      <c r="I214" s="80"/>
      <c r="J214" s="80"/>
      <c r="K214" s="80"/>
      <c r="L214" s="80"/>
      <c r="M214" s="80"/>
      <c r="N214" s="80">
        <f>I139</f>
        <v>0</v>
      </c>
      <c r="O214" s="80"/>
      <c r="P214" s="80"/>
      <c r="Q214" s="80"/>
      <c r="R214" s="80"/>
      <c r="S214" s="80"/>
      <c r="T214" s="80">
        <v>48.75</v>
      </c>
      <c r="U214" s="80"/>
      <c r="V214" s="80" t="str">
        <f t="shared" si="3"/>
        <v> </v>
      </c>
      <c r="W214" s="80"/>
      <c r="X214" s="80"/>
      <c r="Y214" s="80"/>
      <c r="Z214" s="80"/>
      <c r="AA214" s="87"/>
      <c r="AB214" s="84">
        <f t="shared" si="5"/>
        <v>0</v>
      </c>
      <c r="AC214" s="87"/>
      <c r="AD214" s="87"/>
    </row>
    <row r="215" spans="1:30" s="79" customFormat="1" ht="12.75" hidden="1">
      <c r="A215" s="80">
        <v>0</v>
      </c>
      <c r="B215" s="80">
        <f t="shared" si="0"/>
        <v>0</v>
      </c>
      <c r="C215" s="80">
        <f t="shared" si="1"/>
        <v>0</v>
      </c>
      <c r="D215" s="80" t="s">
        <v>141</v>
      </c>
      <c r="E215" s="81">
        <f t="shared" si="2"/>
        <v>0</v>
      </c>
      <c r="F215" s="80" t="str">
        <f>C142</f>
        <v>CPPFTBRWCP</v>
      </c>
      <c r="G215" s="80" t="s">
        <v>214</v>
      </c>
      <c r="H215" s="80"/>
      <c r="I215" s="80"/>
      <c r="J215" s="80"/>
      <c r="K215" s="80"/>
      <c r="L215" s="80"/>
      <c r="M215" s="80"/>
      <c r="N215" s="80">
        <f>I141</f>
        <v>0</v>
      </c>
      <c r="O215" s="80"/>
      <c r="P215" s="80"/>
      <c r="Q215" s="80"/>
      <c r="R215" s="80"/>
      <c r="S215" s="80"/>
      <c r="T215" s="80">
        <v>26.4</v>
      </c>
      <c r="U215" s="80"/>
      <c r="V215" s="80" t="str">
        <f t="shared" si="3"/>
        <v> </v>
      </c>
      <c r="W215" s="80"/>
      <c r="X215" s="80"/>
      <c r="Y215" s="80"/>
      <c r="Z215" s="80"/>
      <c r="AA215" s="87"/>
      <c r="AB215" s="84">
        <f t="shared" si="5"/>
        <v>0</v>
      </c>
      <c r="AC215" s="87"/>
      <c r="AD215" s="87"/>
    </row>
    <row r="216" spans="1:30" s="79" customFormat="1" ht="12.75" hidden="1">
      <c r="A216" s="80">
        <v>0</v>
      </c>
      <c r="B216" s="80">
        <f t="shared" si="0"/>
        <v>0</v>
      </c>
      <c r="C216" s="80">
        <f t="shared" si="1"/>
        <v>0</v>
      </c>
      <c r="D216" s="80" t="s">
        <v>141</v>
      </c>
      <c r="E216" s="81">
        <f t="shared" si="2"/>
        <v>0</v>
      </c>
      <c r="F216" s="80" t="str">
        <f>C144</f>
        <v>CPPFTAS12</v>
      </c>
      <c r="G216" s="80" t="str">
        <f>G144</f>
        <v>24pk</v>
      </c>
      <c r="H216" s="80"/>
      <c r="I216" s="80"/>
      <c r="J216" s="80"/>
      <c r="K216" s="80"/>
      <c r="L216" s="80"/>
      <c r="M216" s="80"/>
      <c r="N216" s="80">
        <f>I143</f>
        <v>0</v>
      </c>
      <c r="O216" s="80"/>
      <c r="P216" s="80"/>
      <c r="Q216" s="80"/>
      <c r="R216" s="80"/>
      <c r="S216" s="80"/>
      <c r="T216" s="80">
        <v>26.4</v>
      </c>
      <c r="U216" s="80"/>
      <c r="V216" s="80" t="str">
        <f t="shared" si="3"/>
        <v> </v>
      </c>
      <c r="W216" s="80"/>
      <c r="X216" s="80"/>
      <c r="Y216" s="80"/>
      <c r="Z216" s="80"/>
      <c r="AA216" s="87"/>
      <c r="AB216" s="84">
        <f t="shared" si="5"/>
        <v>0</v>
      </c>
      <c r="AC216" s="87"/>
      <c r="AD216" s="87"/>
    </row>
    <row r="217" spans="1:30" s="79" customFormat="1" ht="12" customHeight="1" hidden="1">
      <c r="A217" s="80"/>
      <c r="B217" s="80"/>
      <c r="C217" s="80"/>
      <c r="D217" s="80"/>
      <c r="E217" s="81"/>
      <c r="F217" s="80"/>
      <c r="G217" s="80"/>
      <c r="H217" s="80"/>
      <c r="I217" s="80"/>
      <c r="J217" s="80"/>
      <c r="K217" s="80"/>
      <c r="L217" s="80"/>
      <c r="M217" s="80"/>
      <c r="N217" s="80"/>
      <c r="O217" s="80"/>
      <c r="P217" s="80"/>
      <c r="Q217" s="80"/>
      <c r="R217" s="80"/>
      <c r="S217" s="80"/>
      <c r="T217" s="80"/>
      <c r="U217" s="80"/>
      <c r="V217" s="80"/>
      <c r="W217" s="80"/>
      <c r="X217" s="80"/>
      <c r="Y217" s="80"/>
      <c r="Z217" s="80"/>
      <c r="AA217" s="87"/>
      <c r="AB217" s="84">
        <f t="shared" si="5"/>
        <v>0</v>
      </c>
      <c r="AC217" s="87"/>
      <c r="AD217" s="87"/>
    </row>
    <row r="218" spans="1:30" s="79" customFormat="1" ht="12.75" hidden="1">
      <c r="A218" s="80"/>
      <c r="B218" s="80"/>
      <c r="C218" s="80"/>
      <c r="D218" s="80"/>
      <c r="E218" s="81"/>
      <c r="F218" s="80"/>
      <c r="G218" s="80"/>
      <c r="H218" s="80"/>
      <c r="I218" s="80"/>
      <c r="J218" s="80"/>
      <c r="K218" s="80"/>
      <c r="L218" s="80"/>
      <c r="M218" s="80"/>
      <c r="N218" s="80"/>
      <c r="O218" s="80"/>
      <c r="P218" s="80"/>
      <c r="Q218" s="80"/>
      <c r="R218" s="80"/>
      <c r="S218" s="80"/>
      <c r="T218" s="80"/>
      <c r="U218" s="80"/>
      <c r="V218" s="80"/>
      <c r="W218" s="80"/>
      <c r="X218" s="80"/>
      <c r="Y218" s="80"/>
      <c r="Z218" s="80"/>
      <c r="AA218" s="87"/>
      <c r="AB218" s="84">
        <f t="shared" si="5"/>
        <v>0</v>
      </c>
      <c r="AC218" s="87"/>
      <c r="AD218" s="87"/>
    </row>
    <row r="219" spans="1:30" s="79" customFormat="1" ht="12.75" hidden="1">
      <c r="A219" s="80"/>
      <c r="B219" s="80"/>
      <c r="C219" s="80"/>
      <c r="D219" s="80"/>
      <c r="E219" s="81"/>
      <c r="F219" s="80"/>
      <c r="G219" s="80"/>
      <c r="H219" s="80"/>
      <c r="I219" s="80"/>
      <c r="J219" s="80"/>
      <c r="K219" s="80"/>
      <c r="L219" s="80"/>
      <c r="M219" s="80"/>
      <c r="N219" s="80"/>
      <c r="O219" s="80"/>
      <c r="P219" s="80"/>
      <c r="Q219" s="80"/>
      <c r="R219" s="80"/>
      <c r="S219" s="80"/>
      <c r="T219" s="80"/>
      <c r="U219" s="80"/>
      <c r="V219" s="80"/>
      <c r="W219" s="80"/>
      <c r="X219" s="80"/>
      <c r="Y219" s="80"/>
      <c r="Z219" s="80"/>
      <c r="AA219" s="87"/>
      <c r="AB219" s="84">
        <f t="shared" si="5"/>
        <v>0</v>
      </c>
      <c r="AC219" s="87"/>
      <c r="AD219" s="87"/>
    </row>
    <row r="220" spans="1:30" s="79" customFormat="1" ht="12.75" hidden="1">
      <c r="A220" s="80"/>
      <c r="B220" s="80"/>
      <c r="C220" s="80"/>
      <c r="D220" s="80"/>
      <c r="E220" s="81"/>
      <c r="F220" s="80"/>
      <c r="G220" s="80"/>
      <c r="H220" s="80"/>
      <c r="I220" s="80"/>
      <c r="J220" s="80"/>
      <c r="K220" s="80"/>
      <c r="L220" s="80"/>
      <c r="M220" s="80"/>
      <c r="N220" s="80"/>
      <c r="O220" s="80"/>
      <c r="P220" s="80"/>
      <c r="Q220" s="80"/>
      <c r="R220" s="80"/>
      <c r="S220" s="80"/>
      <c r="T220" s="80"/>
      <c r="U220" s="80"/>
      <c r="V220" s="80"/>
      <c r="W220" s="80"/>
      <c r="X220" s="80"/>
      <c r="Y220" s="80"/>
      <c r="Z220" s="80"/>
      <c r="AA220" s="87"/>
      <c r="AB220" s="84">
        <f t="shared" si="5"/>
        <v>0</v>
      </c>
      <c r="AC220" s="87"/>
      <c r="AD220" s="87"/>
    </row>
    <row r="221" spans="1:30" s="79" customFormat="1" ht="12.75" hidden="1">
      <c r="A221" s="80"/>
      <c r="B221" s="80"/>
      <c r="C221" s="80"/>
      <c r="D221" s="80"/>
      <c r="E221" s="81"/>
      <c r="F221" s="80"/>
      <c r="G221" s="80"/>
      <c r="H221" s="80"/>
      <c r="I221" s="80"/>
      <c r="J221" s="80"/>
      <c r="K221" s="80"/>
      <c r="L221" s="80"/>
      <c r="M221" s="80"/>
      <c r="N221" s="80"/>
      <c r="O221" s="80"/>
      <c r="P221" s="80"/>
      <c r="Q221" s="80"/>
      <c r="R221" s="80"/>
      <c r="S221" s="80"/>
      <c r="T221" s="80"/>
      <c r="U221" s="80"/>
      <c r="V221" s="80"/>
      <c r="W221" s="80"/>
      <c r="X221" s="80"/>
      <c r="Y221" s="80"/>
      <c r="Z221" s="80"/>
      <c r="AA221" s="87"/>
      <c r="AB221" s="84">
        <f t="shared" si="5"/>
        <v>0</v>
      </c>
      <c r="AC221" s="87"/>
      <c r="AD221" s="87"/>
    </row>
    <row r="222" spans="1:30" s="79" customFormat="1" ht="12.75" hidden="1">
      <c r="A222" s="80"/>
      <c r="B222" s="80"/>
      <c r="C222" s="80"/>
      <c r="D222" s="80"/>
      <c r="E222" s="81"/>
      <c r="F222" s="80"/>
      <c r="G222" s="80"/>
      <c r="H222" s="80"/>
      <c r="I222" s="80"/>
      <c r="J222" s="80"/>
      <c r="K222" s="80"/>
      <c r="L222" s="80"/>
      <c r="M222" s="80"/>
      <c r="N222" s="80"/>
      <c r="O222" s="80"/>
      <c r="P222" s="80"/>
      <c r="Q222" s="80"/>
      <c r="R222" s="80"/>
      <c r="S222" s="80"/>
      <c r="T222" s="80"/>
      <c r="U222" s="80"/>
      <c r="V222" s="80"/>
      <c r="W222" s="80"/>
      <c r="X222" s="80"/>
      <c r="Y222" s="80"/>
      <c r="Z222" s="80"/>
      <c r="AA222" s="87"/>
      <c r="AB222" s="84">
        <f t="shared" si="5"/>
        <v>0</v>
      </c>
      <c r="AC222" s="87"/>
      <c r="AD222" s="87"/>
    </row>
    <row r="223" spans="1:30" s="79" customFormat="1" ht="12.75" hidden="1">
      <c r="A223" s="80"/>
      <c r="B223" s="80"/>
      <c r="C223" s="80"/>
      <c r="D223" s="80"/>
      <c r="E223" s="81"/>
      <c r="F223" s="80"/>
      <c r="G223" s="80"/>
      <c r="H223" s="80"/>
      <c r="I223" s="80"/>
      <c r="J223" s="80"/>
      <c r="K223" s="80"/>
      <c r="L223" s="80"/>
      <c r="M223" s="80"/>
      <c r="N223" s="80"/>
      <c r="O223" s="80"/>
      <c r="P223" s="80"/>
      <c r="Q223" s="80"/>
      <c r="R223" s="80"/>
      <c r="S223" s="80"/>
      <c r="T223" s="80"/>
      <c r="U223" s="80"/>
      <c r="V223" s="80"/>
      <c r="W223" s="80"/>
      <c r="X223" s="80"/>
      <c r="Y223" s="80"/>
      <c r="Z223" s="80"/>
      <c r="AA223" s="87"/>
      <c r="AB223" s="84">
        <f t="shared" si="5"/>
        <v>0</v>
      </c>
      <c r="AC223" s="87"/>
      <c r="AD223" s="87"/>
    </row>
    <row r="224" spans="1:30" s="79" customFormat="1" ht="12.75" hidden="1">
      <c r="A224" s="80"/>
      <c r="B224" s="80"/>
      <c r="C224" s="80"/>
      <c r="D224" s="80"/>
      <c r="E224" s="81"/>
      <c r="F224" s="80"/>
      <c r="G224" s="80"/>
      <c r="H224" s="80"/>
      <c r="I224" s="80"/>
      <c r="J224" s="80"/>
      <c r="K224" s="80"/>
      <c r="L224" s="80"/>
      <c r="M224" s="80"/>
      <c r="N224" s="80"/>
      <c r="O224" s="80"/>
      <c r="P224" s="80"/>
      <c r="Q224" s="80"/>
      <c r="R224" s="80"/>
      <c r="S224" s="80"/>
      <c r="T224" s="80"/>
      <c r="U224" s="80"/>
      <c r="V224" s="80"/>
      <c r="W224" s="80"/>
      <c r="X224" s="80"/>
      <c r="Y224" s="80"/>
      <c r="Z224" s="80"/>
      <c r="AA224" s="87"/>
      <c r="AB224" s="84">
        <f t="shared" si="5"/>
        <v>0</v>
      </c>
      <c r="AC224" s="87"/>
      <c r="AD224" s="87"/>
    </row>
    <row r="225" spans="1:30" s="79" customFormat="1" ht="12.75" hidden="1">
      <c r="A225" s="80"/>
      <c r="B225" s="80"/>
      <c r="C225" s="80"/>
      <c r="D225" s="80"/>
      <c r="E225" s="81"/>
      <c r="F225" s="80"/>
      <c r="G225" s="80"/>
      <c r="H225" s="80"/>
      <c r="I225" s="80"/>
      <c r="J225" s="80"/>
      <c r="K225" s="80"/>
      <c r="L225" s="80"/>
      <c r="M225" s="80"/>
      <c r="N225" s="80"/>
      <c r="O225" s="80"/>
      <c r="P225" s="80"/>
      <c r="Q225" s="80"/>
      <c r="R225" s="80"/>
      <c r="S225" s="80"/>
      <c r="T225" s="80"/>
      <c r="U225" s="80"/>
      <c r="V225" s="80"/>
      <c r="W225" s="80"/>
      <c r="X225" s="80"/>
      <c r="Y225" s="80"/>
      <c r="Z225" s="80"/>
      <c r="AA225" s="87"/>
      <c r="AB225" s="84">
        <f t="shared" si="5"/>
        <v>0</v>
      </c>
      <c r="AC225" s="87"/>
      <c r="AD225" s="87"/>
    </row>
    <row r="226" spans="1:30" s="79" customFormat="1" ht="12.75" hidden="1">
      <c r="A226" s="80"/>
      <c r="B226" s="80"/>
      <c r="C226" s="80"/>
      <c r="D226" s="80"/>
      <c r="E226" s="81"/>
      <c r="F226" s="80"/>
      <c r="G226" s="80"/>
      <c r="H226" s="80"/>
      <c r="I226" s="80"/>
      <c r="J226" s="80"/>
      <c r="K226" s="80"/>
      <c r="L226" s="80"/>
      <c r="M226" s="80"/>
      <c r="N226" s="80"/>
      <c r="O226" s="80"/>
      <c r="P226" s="80"/>
      <c r="Q226" s="80"/>
      <c r="R226" s="80"/>
      <c r="S226" s="80"/>
      <c r="T226" s="80"/>
      <c r="U226" s="80"/>
      <c r="V226" s="80"/>
      <c r="W226" s="80"/>
      <c r="X226" s="80"/>
      <c r="Y226" s="80"/>
      <c r="Z226" s="80"/>
      <c r="AA226" s="87"/>
      <c r="AB226" s="84">
        <f t="shared" si="5"/>
        <v>0</v>
      </c>
      <c r="AC226" s="87"/>
      <c r="AD226" s="87"/>
    </row>
    <row r="227" spans="1:30" s="79" customFormat="1" ht="12.75" hidden="1">
      <c r="A227" s="80"/>
      <c r="B227" s="80"/>
      <c r="C227" s="80"/>
      <c r="D227" s="80"/>
      <c r="E227" s="81"/>
      <c r="F227" s="80"/>
      <c r="G227" s="80"/>
      <c r="H227" s="80"/>
      <c r="I227" s="80"/>
      <c r="J227" s="80"/>
      <c r="K227" s="80"/>
      <c r="L227" s="80"/>
      <c r="M227" s="80"/>
      <c r="N227" s="80"/>
      <c r="O227" s="80"/>
      <c r="P227" s="80"/>
      <c r="Q227" s="80"/>
      <c r="R227" s="80"/>
      <c r="S227" s="80"/>
      <c r="T227" s="80"/>
      <c r="U227" s="80"/>
      <c r="V227" s="80"/>
      <c r="W227" s="80"/>
      <c r="X227" s="80"/>
      <c r="Y227" s="80"/>
      <c r="Z227" s="80"/>
      <c r="AA227" s="87"/>
      <c r="AB227" s="84">
        <f t="shared" si="5"/>
        <v>0</v>
      </c>
      <c r="AC227" s="87"/>
      <c r="AD227" s="87"/>
    </row>
    <row r="228" spans="1:30" s="79" customFormat="1" ht="12.75" hidden="1">
      <c r="A228" s="80"/>
      <c r="B228" s="80"/>
      <c r="C228" s="80"/>
      <c r="D228" s="80"/>
      <c r="E228" s="81"/>
      <c r="F228" s="80"/>
      <c r="G228" s="80"/>
      <c r="H228" s="80"/>
      <c r="I228" s="80"/>
      <c r="J228" s="80"/>
      <c r="K228" s="80"/>
      <c r="L228" s="80"/>
      <c r="M228" s="80"/>
      <c r="N228" s="80"/>
      <c r="O228" s="80"/>
      <c r="P228" s="80"/>
      <c r="Q228" s="80"/>
      <c r="R228" s="80"/>
      <c r="S228" s="80"/>
      <c r="T228" s="80"/>
      <c r="U228" s="80"/>
      <c r="V228" s="80"/>
      <c r="W228" s="80"/>
      <c r="X228" s="80"/>
      <c r="Y228" s="80"/>
      <c r="Z228" s="80"/>
      <c r="AA228" s="87"/>
      <c r="AB228" s="84">
        <f t="shared" si="5"/>
        <v>0</v>
      </c>
      <c r="AC228" s="87"/>
      <c r="AD228" s="87"/>
    </row>
    <row r="229" spans="1:30" s="79" customFormat="1" ht="12.75" hidden="1">
      <c r="A229" s="80"/>
      <c r="B229" s="80"/>
      <c r="C229" s="80"/>
      <c r="D229" s="80"/>
      <c r="E229" s="81"/>
      <c r="F229" s="80"/>
      <c r="G229" s="80"/>
      <c r="H229" s="80"/>
      <c r="I229" s="80"/>
      <c r="J229" s="80"/>
      <c r="K229" s="80"/>
      <c r="L229" s="80"/>
      <c r="M229" s="80"/>
      <c r="N229" s="80"/>
      <c r="O229" s="80"/>
      <c r="P229" s="80"/>
      <c r="Q229" s="80"/>
      <c r="R229" s="80"/>
      <c r="S229" s="80"/>
      <c r="T229" s="80"/>
      <c r="U229" s="80"/>
      <c r="V229" s="80"/>
      <c r="W229" s="80"/>
      <c r="X229" s="80"/>
      <c r="Y229" s="80"/>
      <c r="Z229" s="80"/>
      <c r="AA229" s="87"/>
      <c r="AB229" s="84">
        <f t="shared" si="5"/>
        <v>0</v>
      </c>
      <c r="AC229" s="87"/>
      <c r="AD229" s="87"/>
    </row>
    <row r="230" spans="1:30" s="79" customFormat="1" ht="12.75" hidden="1">
      <c r="A230" s="80"/>
      <c r="B230" s="80"/>
      <c r="C230" s="80"/>
      <c r="D230" s="80"/>
      <c r="E230" s="81"/>
      <c r="F230" s="80"/>
      <c r="G230" s="80"/>
      <c r="H230" s="80"/>
      <c r="I230" s="80"/>
      <c r="J230" s="80"/>
      <c r="K230" s="80"/>
      <c r="L230" s="80"/>
      <c r="M230" s="80"/>
      <c r="N230" s="80"/>
      <c r="O230" s="80"/>
      <c r="P230" s="80"/>
      <c r="Q230" s="80"/>
      <c r="R230" s="80"/>
      <c r="S230" s="80"/>
      <c r="T230" s="80"/>
      <c r="U230" s="80"/>
      <c r="V230" s="80"/>
      <c r="W230" s="80"/>
      <c r="X230" s="80"/>
      <c r="Y230" s="80"/>
      <c r="Z230" s="80"/>
      <c r="AA230" s="87"/>
      <c r="AB230" s="84">
        <f t="shared" si="5"/>
        <v>0</v>
      </c>
      <c r="AC230" s="87"/>
      <c r="AD230" s="87"/>
    </row>
    <row r="231" spans="1:30" s="79" customFormat="1" ht="12.75" hidden="1">
      <c r="A231" s="80"/>
      <c r="B231" s="80"/>
      <c r="C231" s="80"/>
      <c r="D231" s="80"/>
      <c r="E231" s="81"/>
      <c r="F231" s="80"/>
      <c r="G231" s="80"/>
      <c r="H231" s="80"/>
      <c r="I231" s="80"/>
      <c r="J231" s="80"/>
      <c r="K231" s="80"/>
      <c r="L231" s="80"/>
      <c r="M231" s="80"/>
      <c r="N231" s="80"/>
      <c r="O231" s="80"/>
      <c r="P231" s="80"/>
      <c r="Q231" s="80"/>
      <c r="R231" s="80"/>
      <c r="S231" s="80"/>
      <c r="T231" s="80"/>
      <c r="U231" s="80"/>
      <c r="V231" s="80"/>
      <c r="W231" s="80"/>
      <c r="X231" s="80"/>
      <c r="Y231" s="80"/>
      <c r="Z231" s="80"/>
      <c r="AA231" s="87"/>
      <c r="AB231" s="84">
        <f t="shared" si="5"/>
        <v>0</v>
      </c>
      <c r="AC231" s="87"/>
      <c r="AD231" s="87"/>
    </row>
    <row r="232" spans="1:30" s="79" customFormat="1" ht="12.75" hidden="1">
      <c r="A232" s="80"/>
      <c r="B232" s="80"/>
      <c r="C232" s="80"/>
      <c r="D232" s="80"/>
      <c r="E232" s="81"/>
      <c r="F232" s="80"/>
      <c r="G232" s="80"/>
      <c r="H232" s="80"/>
      <c r="I232" s="80"/>
      <c r="J232" s="80"/>
      <c r="K232" s="80"/>
      <c r="L232" s="80"/>
      <c r="M232" s="80"/>
      <c r="N232" s="80"/>
      <c r="O232" s="80"/>
      <c r="P232" s="80"/>
      <c r="Q232" s="80"/>
      <c r="R232" s="80"/>
      <c r="S232" s="80"/>
      <c r="T232" s="80"/>
      <c r="U232" s="80"/>
      <c r="V232" s="80"/>
      <c r="W232" s="80"/>
      <c r="X232" s="80"/>
      <c r="Y232" s="80"/>
      <c r="Z232" s="80"/>
      <c r="AA232" s="87"/>
      <c r="AB232" s="84">
        <f t="shared" si="5"/>
        <v>0</v>
      </c>
      <c r="AC232" s="87"/>
      <c r="AD232" s="87"/>
    </row>
    <row r="233" spans="1:30" s="79" customFormat="1" ht="12.75" hidden="1">
      <c r="A233" s="80"/>
      <c r="B233" s="80"/>
      <c r="C233" s="80"/>
      <c r="D233" s="80"/>
      <c r="E233" s="81"/>
      <c r="F233" s="80"/>
      <c r="G233" s="80"/>
      <c r="H233" s="80"/>
      <c r="I233" s="80"/>
      <c r="J233" s="80"/>
      <c r="K233" s="80"/>
      <c r="L233" s="80"/>
      <c r="M233" s="80"/>
      <c r="N233" s="80"/>
      <c r="O233" s="80"/>
      <c r="P233" s="80"/>
      <c r="Q233" s="80"/>
      <c r="R233" s="80"/>
      <c r="S233" s="80"/>
      <c r="T233" s="80"/>
      <c r="U233" s="80"/>
      <c r="V233" s="80"/>
      <c r="W233" s="80"/>
      <c r="X233" s="80"/>
      <c r="Y233" s="80"/>
      <c r="Z233" s="80"/>
      <c r="AA233" s="87"/>
      <c r="AB233" s="84">
        <f t="shared" si="5"/>
        <v>0</v>
      </c>
      <c r="AC233" s="87"/>
      <c r="AD233" s="87"/>
    </row>
    <row r="234" spans="1:30" s="79" customFormat="1" ht="12.75" hidden="1">
      <c r="A234" s="80"/>
      <c r="B234" s="80"/>
      <c r="C234" s="80"/>
      <c r="D234" s="80"/>
      <c r="E234" s="81"/>
      <c r="F234" s="80"/>
      <c r="G234" s="80"/>
      <c r="H234" s="80"/>
      <c r="I234" s="80"/>
      <c r="J234" s="80"/>
      <c r="K234" s="80"/>
      <c r="L234" s="80"/>
      <c r="M234" s="80"/>
      <c r="N234" s="80"/>
      <c r="O234" s="80"/>
      <c r="P234" s="80"/>
      <c r="Q234" s="80"/>
      <c r="R234" s="80"/>
      <c r="S234" s="80"/>
      <c r="T234" s="80"/>
      <c r="U234" s="80"/>
      <c r="V234" s="80"/>
      <c r="W234" s="80"/>
      <c r="X234" s="80"/>
      <c r="Y234" s="80"/>
      <c r="Z234" s="80"/>
      <c r="AA234" s="87"/>
      <c r="AB234" s="84">
        <f t="shared" si="5"/>
        <v>0</v>
      </c>
      <c r="AC234" s="87"/>
      <c r="AD234" s="87"/>
    </row>
    <row r="235" spans="1:30" s="79" customFormat="1" ht="12.75" hidden="1">
      <c r="A235" s="80"/>
      <c r="B235" s="80"/>
      <c r="C235" s="80"/>
      <c r="D235" s="80"/>
      <c r="E235" s="81"/>
      <c r="F235" s="80"/>
      <c r="G235" s="80"/>
      <c r="H235" s="80"/>
      <c r="I235" s="80"/>
      <c r="J235" s="80"/>
      <c r="K235" s="80"/>
      <c r="L235" s="80"/>
      <c r="M235" s="80"/>
      <c r="N235" s="80"/>
      <c r="O235" s="80"/>
      <c r="P235" s="80"/>
      <c r="Q235" s="80"/>
      <c r="R235" s="80"/>
      <c r="S235" s="80"/>
      <c r="T235" s="80"/>
      <c r="U235" s="80"/>
      <c r="V235" s="80"/>
      <c r="W235" s="80"/>
      <c r="X235" s="80"/>
      <c r="Y235" s="80"/>
      <c r="Z235" s="80"/>
      <c r="AA235" s="87"/>
      <c r="AB235" s="84">
        <f t="shared" si="5"/>
        <v>0</v>
      </c>
      <c r="AC235" s="87"/>
      <c r="AD235" s="87"/>
    </row>
    <row r="236" spans="1:30" s="79" customFormat="1" ht="12.75" hidden="1">
      <c r="A236" s="80"/>
      <c r="B236" s="80"/>
      <c r="C236" s="80"/>
      <c r="D236" s="80"/>
      <c r="E236" s="81"/>
      <c r="F236" s="80"/>
      <c r="G236" s="80"/>
      <c r="H236" s="80"/>
      <c r="I236" s="80"/>
      <c r="J236" s="80"/>
      <c r="K236" s="80"/>
      <c r="L236" s="80"/>
      <c r="M236" s="80"/>
      <c r="N236" s="80"/>
      <c r="O236" s="80"/>
      <c r="P236" s="80"/>
      <c r="Q236" s="80"/>
      <c r="R236" s="80"/>
      <c r="S236" s="80"/>
      <c r="T236" s="80"/>
      <c r="U236" s="80"/>
      <c r="V236" s="80"/>
      <c r="W236" s="80"/>
      <c r="X236" s="80"/>
      <c r="Y236" s="80"/>
      <c r="Z236" s="80"/>
      <c r="AA236" s="87"/>
      <c r="AB236" s="84">
        <f t="shared" si="5"/>
        <v>0</v>
      </c>
      <c r="AC236" s="87"/>
      <c r="AD236" s="87"/>
    </row>
    <row r="237" spans="1:30" s="79" customFormat="1" ht="12.75" hidden="1">
      <c r="A237" s="80"/>
      <c r="B237" s="80"/>
      <c r="C237" s="80"/>
      <c r="D237" s="80"/>
      <c r="E237" s="81"/>
      <c r="F237" s="80"/>
      <c r="G237" s="80"/>
      <c r="H237" s="80"/>
      <c r="I237" s="80"/>
      <c r="J237" s="80"/>
      <c r="K237" s="80"/>
      <c r="L237" s="80"/>
      <c r="M237" s="80"/>
      <c r="N237" s="80"/>
      <c r="O237" s="80"/>
      <c r="P237" s="80"/>
      <c r="Q237" s="80"/>
      <c r="R237" s="80"/>
      <c r="S237" s="80"/>
      <c r="T237" s="80"/>
      <c r="U237" s="80"/>
      <c r="V237" s="80"/>
      <c r="W237" s="80"/>
      <c r="X237" s="80"/>
      <c r="Y237" s="80"/>
      <c r="Z237" s="80"/>
      <c r="AA237" s="87"/>
      <c r="AB237" s="84">
        <f t="shared" si="5"/>
        <v>0</v>
      </c>
      <c r="AC237" s="87"/>
      <c r="AD237" s="87"/>
    </row>
    <row r="238" spans="1:30" s="79" customFormat="1" ht="12.75" hidden="1">
      <c r="A238" s="80"/>
      <c r="B238" s="80"/>
      <c r="C238" s="80"/>
      <c r="D238" s="80"/>
      <c r="E238" s="81"/>
      <c r="F238" s="80"/>
      <c r="G238" s="80"/>
      <c r="H238" s="80"/>
      <c r="I238" s="80"/>
      <c r="J238" s="80"/>
      <c r="K238" s="80"/>
      <c r="L238" s="80"/>
      <c r="M238" s="80"/>
      <c r="N238" s="80"/>
      <c r="O238" s="80"/>
      <c r="P238" s="80"/>
      <c r="Q238" s="80"/>
      <c r="R238" s="80"/>
      <c r="S238" s="80"/>
      <c r="T238" s="80"/>
      <c r="U238" s="80"/>
      <c r="V238" s="80"/>
      <c r="W238" s="80"/>
      <c r="X238" s="80"/>
      <c r="Y238" s="80"/>
      <c r="Z238" s="80"/>
      <c r="AA238" s="87"/>
      <c r="AB238" s="84">
        <f t="shared" si="5"/>
        <v>0</v>
      </c>
      <c r="AC238" s="87"/>
      <c r="AD238" s="87"/>
    </row>
    <row r="239" spans="1:30" s="79" customFormat="1" ht="12.75" hidden="1">
      <c r="A239" s="80"/>
      <c r="B239" s="80"/>
      <c r="C239" s="80"/>
      <c r="D239" s="80"/>
      <c r="E239" s="81"/>
      <c r="F239" s="80"/>
      <c r="G239" s="80"/>
      <c r="H239" s="80"/>
      <c r="I239" s="80"/>
      <c r="J239" s="80"/>
      <c r="K239" s="80"/>
      <c r="L239" s="80"/>
      <c r="M239" s="80"/>
      <c r="N239" s="80"/>
      <c r="O239" s="80"/>
      <c r="P239" s="80"/>
      <c r="Q239" s="80"/>
      <c r="R239" s="80"/>
      <c r="S239" s="80"/>
      <c r="T239" s="80"/>
      <c r="U239" s="80"/>
      <c r="V239" s="80"/>
      <c r="W239" s="80"/>
      <c r="X239" s="80"/>
      <c r="Y239" s="80"/>
      <c r="Z239" s="80"/>
      <c r="AA239" s="87"/>
      <c r="AB239" s="84">
        <f t="shared" si="5"/>
        <v>0</v>
      </c>
      <c r="AC239" s="87"/>
      <c r="AD239" s="87"/>
    </row>
    <row r="240" spans="1:30" s="79" customFormat="1" ht="12.75" hidden="1">
      <c r="A240" s="80"/>
      <c r="B240" s="80"/>
      <c r="C240" s="80"/>
      <c r="D240" s="80"/>
      <c r="E240" s="81"/>
      <c r="F240" s="80"/>
      <c r="G240" s="80"/>
      <c r="H240" s="80"/>
      <c r="I240" s="80"/>
      <c r="J240" s="80"/>
      <c r="K240" s="80"/>
      <c r="L240" s="80"/>
      <c r="M240" s="80"/>
      <c r="N240" s="80"/>
      <c r="O240" s="80"/>
      <c r="P240" s="80"/>
      <c r="Q240" s="80"/>
      <c r="R240" s="80"/>
      <c r="S240" s="80"/>
      <c r="T240" s="80"/>
      <c r="U240" s="80"/>
      <c r="V240" s="80"/>
      <c r="W240" s="80"/>
      <c r="X240" s="80"/>
      <c r="Y240" s="80"/>
      <c r="Z240" s="80"/>
      <c r="AA240" s="87"/>
      <c r="AB240" s="84">
        <f t="shared" si="5"/>
        <v>0</v>
      </c>
      <c r="AC240" s="87"/>
      <c r="AD240" s="87"/>
    </row>
    <row r="241" spans="1:30" s="79" customFormat="1" ht="12.75" hidden="1">
      <c r="A241" s="80"/>
      <c r="B241" s="80"/>
      <c r="C241" s="80"/>
      <c r="D241" s="80"/>
      <c r="E241" s="81"/>
      <c r="F241" s="80"/>
      <c r="G241" s="80"/>
      <c r="H241" s="80"/>
      <c r="I241" s="80"/>
      <c r="J241" s="80"/>
      <c r="K241" s="80"/>
      <c r="L241" s="80"/>
      <c r="M241" s="80"/>
      <c r="N241" s="80"/>
      <c r="O241" s="80"/>
      <c r="P241" s="80"/>
      <c r="Q241" s="80"/>
      <c r="R241" s="80"/>
      <c r="S241" s="80"/>
      <c r="T241" s="80"/>
      <c r="U241" s="80"/>
      <c r="V241" s="80"/>
      <c r="W241" s="80"/>
      <c r="X241" s="80"/>
      <c r="Y241" s="80"/>
      <c r="Z241" s="80"/>
      <c r="AA241" s="87"/>
      <c r="AB241" s="84">
        <f t="shared" si="5"/>
        <v>0</v>
      </c>
      <c r="AC241" s="87"/>
      <c r="AD241" s="87"/>
    </row>
    <row r="242" spans="1:30" s="79" customFormat="1" ht="12.75" hidden="1">
      <c r="A242" s="80"/>
      <c r="B242" s="80"/>
      <c r="C242" s="80"/>
      <c r="D242" s="80"/>
      <c r="E242" s="81"/>
      <c r="F242" s="80"/>
      <c r="G242" s="80"/>
      <c r="H242" s="80"/>
      <c r="I242" s="80"/>
      <c r="J242" s="80"/>
      <c r="K242" s="80"/>
      <c r="L242" s="80"/>
      <c r="M242" s="80"/>
      <c r="N242" s="80"/>
      <c r="O242" s="80"/>
      <c r="P242" s="80"/>
      <c r="Q242" s="80"/>
      <c r="R242" s="80"/>
      <c r="S242" s="80"/>
      <c r="T242" s="80"/>
      <c r="U242" s="80"/>
      <c r="V242" s="80"/>
      <c r="W242" s="80"/>
      <c r="X242" s="80"/>
      <c r="Y242" s="80"/>
      <c r="Z242" s="80"/>
      <c r="AA242" s="87"/>
      <c r="AB242" s="84">
        <f t="shared" si="5"/>
        <v>0</v>
      </c>
      <c r="AC242" s="87"/>
      <c r="AD242" s="87"/>
    </row>
    <row r="243" spans="1:30" s="79" customFormat="1" ht="12.75" hidden="1">
      <c r="A243" s="80"/>
      <c r="B243" s="80"/>
      <c r="C243" s="80"/>
      <c r="D243" s="80"/>
      <c r="E243" s="81"/>
      <c r="F243" s="80"/>
      <c r="G243" s="80"/>
      <c r="H243" s="80"/>
      <c r="I243" s="80"/>
      <c r="J243" s="80"/>
      <c r="K243" s="80"/>
      <c r="L243" s="80"/>
      <c r="M243" s="80"/>
      <c r="N243" s="80"/>
      <c r="O243" s="80"/>
      <c r="P243" s="80"/>
      <c r="Q243" s="80"/>
      <c r="R243" s="80"/>
      <c r="S243" s="80"/>
      <c r="T243" s="80"/>
      <c r="U243" s="80"/>
      <c r="V243" s="80"/>
      <c r="W243" s="80"/>
      <c r="X243" s="80"/>
      <c r="Y243" s="80"/>
      <c r="Z243" s="80"/>
      <c r="AA243" s="87"/>
      <c r="AB243" s="84">
        <f t="shared" si="5"/>
        <v>0</v>
      </c>
      <c r="AC243" s="87"/>
      <c r="AD243" s="87"/>
    </row>
    <row r="244" spans="1:30" s="79" customFormat="1" ht="12.75" hidden="1">
      <c r="A244" s="80"/>
      <c r="B244" s="80"/>
      <c r="C244" s="80"/>
      <c r="D244" s="80"/>
      <c r="E244" s="81"/>
      <c r="F244" s="80"/>
      <c r="G244" s="80"/>
      <c r="H244" s="80"/>
      <c r="I244" s="80"/>
      <c r="J244" s="80"/>
      <c r="K244" s="80"/>
      <c r="L244" s="80"/>
      <c r="M244" s="80"/>
      <c r="N244" s="80"/>
      <c r="O244" s="80"/>
      <c r="P244" s="80"/>
      <c r="Q244" s="80"/>
      <c r="R244" s="80"/>
      <c r="S244" s="80"/>
      <c r="T244" s="80"/>
      <c r="U244" s="80"/>
      <c r="V244" s="80"/>
      <c r="W244" s="80"/>
      <c r="X244" s="80"/>
      <c r="Y244" s="80"/>
      <c r="Z244" s="80"/>
      <c r="AA244" s="87"/>
      <c r="AB244" s="84">
        <f t="shared" si="5"/>
        <v>0</v>
      </c>
      <c r="AC244" s="87"/>
      <c r="AD244" s="87"/>
    </row>
    <row r="245" spans="1:30" s="79" customFormat="1" ht="12.75" hidden="1">
      <c r="A245" s="80"/>
      <c r="B245" s="80"/>
      <c r="C245" s="80"/>
      <c r="D245" s="80"/>
      <c r="E245" s="81"/>
      <c r="F245" s="80"/>
      <c r="G245" s="80"/>
      <c r="H245" s="80"/>
      <c r="I245" s="80"/>
      <c r="J245" s="80"/>
      <c r="K245" s="80"/>
      <c r="L245" s="80"/>
      <c r="M245" s="80"/>
      <c r="N245" s="80"/>
      <c r="O245" s="80"/>
      <c r="P245" s="80"/>
      <c r="Q245" s="80"/>
      <c r="R245" s="80"/>
      <c r="S245" s="80"/>
      <c r="T245" s="80"/>
      <c r="U245" s="80"/>
      <c r="V245" s="80"/>
      <c r="W245" s="80"/>
      <c r="X245" s="80"/>
      <c r="Y245" s="80"/>
      <c r="Z245" s="80"/>
      <c r="AA245" s="87"/>
      <c r="AB245" s="84">
        <f t="shared" si="5"/>
        <v>0</v>
      </c>
      <c r="AC245" s="87"/>
      <c r="AD245" s="87"/>
    </row>
    <row r="246" spans="1:30" s="79" customFormat="1" ht="12.75" hidden="1">
      <c r="A246" s="80"/>
      <c r="B246" s="80"/>
      <c r="C246" s="80"/>
      <c r="D246" s="80"/>
      <c r="E246" s="81"/>
      <c r="F246" s="80"/>
      <c r="G246" s="80"/>
      <c r="H246" s="80"/>
      <c r="I246" s="80"/>
      <c r="J246" s="80"/>
      <c r="K246" s="80"/>
      <c r="L246" s="80"/>
      <c r="M246" s="80"/>
      <c r="N246" s="80"/>
      <c r="O246" s="80"/>
      <c r="P246" s="80"/>
      <c r="Q246" s="80"/>
      <c r="R246" s="80"/>
      <c r="S246" s="80"/>
      <c r="T246" s="80"/>
      <c r="U246" s="80"/>
      <c r="V246" s="80"/>
      <c r="W246" s="80"/>
      <c r="X246" s="80"/>
      <c r="Y246" s="80"/>
      <c r="Z246" s="80"/>
      <c r="AA246" s="87"/>
      <c r="AB246" s="84">
        <f t="shared" si="5"/>
        <v>0</v>
      </c>
      <c r="AC246" s="87"/>
      <c r="AD246" s="87"/>
    </row>
    <row r="247" spans="1:30" s="79" customFormat="1" ht="12.75" hidden="1">
      <c r="A247" s="80"/>
      <c r="B247" s="80"/>
      <c r="C247" s="80"/>
      <c r="D247" s="80"/>
      <c r="E247" s="81"/>
      <c r="F247" s="80"/>
      <c r="G247" s="80"/>
      <c r="H247" s="80"/>
      <c r="I247" s="80"/>
      <c r="J247" s="80"/>
      <c r="K247" s="80"/>
      <c r="L247" s="80"/>
      <c r="M247" s="80"/>
      <c r="N247" s="80"/>
      <c r="O247" s="80"/>
      <c r="P247" s="80"/>
      <c r="Q247" s="80"/>
      <c r="R247" s="80"/>
      <c r="S247" s="80"/>
      <c r="T247" s="80"/>
      <c r="U247" s="80"/>
      <c r="V247" s="80"/>
      <c r="W247" s="80"/>
      <c r="X247" s="80"/>
      <c r="Y247" s="80"/>
      <c r="Z247" s="80"/>
      <c r="AA247" s="87"/>
      <c r="AB247" s="84">
        <f t="shared" si="5"/>
        <v>0</v>
      </c>
      <c r="AC247" s="87"/>
      <c r="AD247" s="87"/>
    </row>
    <row r="248" spans="1:30" s="79" customFormat="1" ht="12.75" hidden="1">
      <c r="A248" s="80"/>
      <c r="B248" s="80"/>
      <c r="C248" s="80"/>
      <c r="D248" s="80"/>
      <c r="E248" s="81"/>
      <c r="F248" s="80"/>
      <c r="G248" s="80"/>
      <c r="H248" s="80"/>
      <c r="I248" s="80"/>
      <c r="J248" s="80"/>
      <c r="K248" s="80"/>
      <c r="L248" s="80"/>
      <c r="M248" s="80"/>
      <c r="N248" s="80"/>
      <c r="O248" s="80"/>
      <c r="P248" s="80"/>
      <c r="Q248" s="80"/>
      <c r="R248" s="80"/>
      <c r="S248" s="80"/>
      <c r="T248" s="80"/>
      <c r="U248" s="80"/>
      <c r="V248" s="80"/>
      <c r="W248" s="80"/>
      <c r="X248" s="80"/>
      <c r="Y248" s="80"/>
      <c r="Z248" s="80"/>
      <c r="AA248" s="87"/>
      <c r="AB248" s="84">
        <f t="shared" si="5"/>
        <v>0</v>
      </c>
      <c r="AC248" s="87"/>
      <c r="AD248" s="87"/>
    </row>
    <row r="249" spans="1:30" s="79" customFormat="1" ht="12.75" hidden="1">
      <c r="A249" s="80"/>
      <c r="B249" s="80"/>
      <c r="C249" s="80"/>
      <c r="D249" s="80"/>
      <c r="E249" s="81"/>
      <c r="F249" s="80"/>
      <c r="G249" s="80"/>
      <c r="H249" s="80"/>
      <c r="I249" s="80"/>
      <c r="J249" s="80"/>
      <c r="K249" s="80"/>
      <c r="L249" s="80"/>
      <c r="M249" s="80"/>
      <c r="N249" s="80"/>
      <c r="O249" s="80"/>
      <c r="P249" s="80"/>
      <c r="Q249" s="80"/>
      <c r="R249" s="80"/>
      <c r="S249" s="80"/>
      <c r="T249" s="80"/>
      <c r="U249" s="80"/>
      <c r="V249" s="80"/>
      <c r="W249" s="80"/>
      <c r="X249" s="80"/>
      <c r="Y249" s="80"/>
      <c r="Z249" s="80"/>
      <c r="AA249" s="87"/>
      <c r="AB249" s="84">
        <f t="shared" si="5"/>
        <v>0</v>
      </c>
      <c r="AC249" s="87"/>
      <c r="AD249" s="87"/>
    </row>
    <row r="250" spans="1:30" s="79" customFormat="1" ht="12.75" hidden="1">
      <c r="A250" s="80"/>
      <c r="B250" s="80"/>
      <c r="C250" s="80"/>
      <c r="D250" s="80"/>
      <c r="E250" s="81"/>
      <c r="F250" s="80"/>
      <c r="G250" s="80"/>
      <c r="H250" s="80"/>
      <c r="I250" s="80"/>
      <c r="J250" s="80"/>
      <c r="K250" s="80"/>
      <c r="L250" s="80"/>
      <c r="M250" s="80"/>
      <c r="N250" s="80"/>
      <c r="O250" s="80"/>
      <c r="P250" s="80"/>
      <c r="Q250" s="80"/>
      <c r="R250" s="80"/>
      <c r="S250" s="80"/>
      <c r="T250" s="80"/>
      <c r="U250" s="80"/>
      <c r="V250" s="80"/>
      <c r="W250" s="80"/>
      <c r="X250" s="80"/>
      <c r="Y250" s="80"/>
      <c r="Z250" s="80"/>
      <c r="AA250" s="87"/>
      <c r="AB250" s="84">
        <f t="shared" si="5"/>
        <v>0</v>
      </c>
      <c r="AC250" s="87"/>
      <c r="AD250" s="87"/>
    </row>
  </sheetData>
  <sheetProtection password="DC7F" sheet="1" selectLockedCells="1"/>
  <mergeCells count="420">
    <mergeCell ref="C135:H135"/>
    <mergeCell ref="I135:I136"/>
    <mergeCell ref="J135:K136"/>
    <mergeCell ref="L135:N136"/>
    <mergeCell ref="C133:H133"/>
    <mergeCell ref="I133:I134"/>
    <mergeCell ref="J133:K134"/>
    <mergeCell ref="L133:N134"/>
    <mergeCell ref="W134:X135"/>
    <mergeCell ref="P135:S135"/>
    <mergeCell ref="U133:V133"/>
    <mergeCell ref="W133:X133"/>
    <mergeCell ref="L137:N138"/>
    <mergeCell ref="C139:H139"/>
    <mergeCell ref="I139:I140"/>
    <mergeCell ref="J139:K140"/>
    <mergeCell ref="L139:N140"/>
    <mergeCell ref="T139:W139"/>
    <mergeCell ref="J145:K146"/>
    <mergeCell ref="C144:E144"/>
    <mergeCell ref="G144:H144"/>
    <mergeCell ref="T144:W144"/>
    <mergeCell ref="Z144:AA144"/>
    <mergeCell ref="B129:B144"/>
    <mergeCell ref="C129:H132"/>
    <mergeCell ref="C141:H141"/>
    <mergeCell ref="C134:E134"/>
    <mergeCell ref="C138:E138"/>
    <mergeCell ref="B157:Z157"/>
    <mergeCell ref="L145:N146"/>
    <mergeCell ref="T145:W145"/>
    <mergeCell ref="Z145:AA145"/>
    <mergeCell ref="Z146:AA146"/>
    <mergeCell ref="Q147:W147"/>
    <mergeCell ref="X147:X148"/>
    <mergeCell ref="Y147:Y148"/>
    <mergeCell ref="Z147:AA148"/>
    <mergeCell ref="Q148:W148"/>
    <mergeCell ref="C137:H137"/>
    <mergeCell ref="I137:I138"/>
    <mergeCell ref="J137:K138"/>
    <mergeCell ref="P131:X131"/>
    <mergeCell ref="P132:X132"/>
    <mergeCell ref="T136:T137"/>
    <mergeCell ref="U136:V137"/>
    <mergeCell ref="W136:X137"/>
    <mergeCell ref="P137:S137"/>
    <mergeCell ref="P136:S136"/>
    <mergeCell ref="I129:N131"/>
    <mergeCell ref="J132:K132"/>
    <mergeCell ref="L132:N132"/>
    <mergeCell ref="Z135:AA135"/>
    <mergeCell ref="C136:E136"/>
    <mergeCell ref="G136:H136"/>
    <mergeCell ref="P134:S134"/>
    <mergeCell ref="G134:H134"/>
    <mergeCell ref="T134:T135"/>
    <mergeCell ref="U134:V135"/>
    <mergeCell ref="Z139:AA139"/>
    <mergeCell ref="G140:H140"/>
    <mergeCell ref="C140:E140"/>
    <mergeCell ref="J141:K142"/>
    <mergeCell ref="L141:N142"/>
    <mergeCell ref="I141:I142"/>
    <mergeCell ref="C123:E123"/>
    <mergeCell ref="F123:H124"/>
    <mergeCell ref="I123:I124"/>
    <mergeCell ref="J123:K124"/>
    <mergeCell ref="X123:X124"/>
    <mergeCell ref="Y123:Z124"/>
    <mergeCell ref="C124:E124"/>
    <mergeCell ref="S121:V121"/>
    <mergeCell ref="W121:W122"/>
    <mergeCell ref="X121:X122"/>
    <mergeCell ref="Y121:Z122"/>
    <mergeCell ref="C122:E122"/>
    <mergeCell ref="S122:V122"/>
    <mergeCell ref="X119:X120"/>
    <mergeCell ref="Y119:Z120"/>
    <mergeCell ref="C120:E120"/>
    <mergeCell ref="S120:V120"/>
    <mergeCell ref="F113:K117"/>
    <mergeCell ref="O113:R122"/>
    <mergeCell ref="C121:E121"/>
    <mergeCell ref="F121:H122"/>
    <mergeCell ref="I121:I122"/>
    <mergeCell ref="J121:K122"/>
    <mergeCell ref="C119:E119"/>
    <mergeCell ref="F119:H120"/>
    <mergeCell ref="I119:I120"/>
    <mergeCell ref="J119:K120"/>
    <mergeCell ref="S119:V119"/>
    <mergeCell ref="W119:W120"/>
    <mergeCell ref="G108:H108"/>
    <mergeCell ref="J108:K109"/>
    <mergeCell ref="L108:N109"/>
    <mergeCell ref="Z112:AA112"/>
    <mergeCell ref="W113:Z116"/>
    <mergeCell ref="W117:W118"/>
    <mergeCell ref="X117:X118"/>
    <mergeCell ref="Y117:Z118"/>
    <mergeCell ref="F118:H118"/>
    <mergeCell ref="J118:K118"/>
    <mergeCell ref="C102:H105"/>
    <mergeCell ref="I102:R104"/>
    <mergeCell ref="X106:X107"/>
    <mergeCell ref="C107:H107"/>
    <mergeCell ref="J107:K107"/>
    <mergeCell ref="L107:N107"/>
    <mergeCell ref="T107:V107"/>
    <mergeCell ref="T104:V104"/>
    <mergeCell ref="J105:K105"/>
    <mergeCell ref="L105:N105"/>
    <mergeCell ref="O105:R105"/>
    <mergeCell ref="T105:V105"/>
    <mergeCell ref="C106:H106"/>
    <mergeCell ref="J106:K106"/>
    <mergeCell ref="L106:N106"/>
    <mergeCell ref="O106:R107"/>
    <mergeCell ref="T106:V106"/>
    <mergeCell ref="G83:J83"/>
    <mergeCell ref="K83:K85"/>
    <mergeCell ref="L83:O83"/>
    <mergeCell ref="P83:Q85"/>
    <mergeCell ref="R83:U83"/>
    <mergeCell ref="X87:X89"/>
    <mergeCell ref="S88:V89"/>
    <mergeCell ref="K95:N96"/>
    <mergeCell ref="O95:R96"/>
    <mergeCell ref="G85:J85"/>
    <mergeCell ref="L85:O85"/>
    <mergeCell ref="R85:U85"/>
    <mergeCell ref="W85:Y85"/>
    <mergeCell ref="Y87:Z89"/>
    <mergeCell ref="Q14:Y14"/>
    <mergeCell ref="Q15:Y15"/>
    <mergeCell ref="C83:E83"/>
    <mergeCell ref="V83:V85"/>
    <mergeCell ref="W83:Y83"/>
    <mergeCell ref="I93:J94"/>
    <mergeCell ref="K93:N94"/>
    <mergeCell ref="O93:R94"/>
    <mergeCell ref="C94:H94"/>
    <mergeCell ref="F83:F85"/>
    <mergeCell ref="S55:T56"/>
    <mergeCell ref="U55:W56"/>
    <mergeCell ref="F53:H54"/>
    <mergeCell ref="X2:Y2"/>
    <mergeCell ref="W3:X3"/>
    <mergeCell ref="U5:W5"/>
    <mergeCell ref="X5:Y5"/>
    <mergeCell ref="U10:W10"/>
    <mergeCell ref="X10:Y10"/>
    <mergeCell ref="X12:Y12"/>
    <mergeCell ref="V34:Y34"/>
    <mergeCell ref="S53:T54"/>
    <mergeCell ref="U53:W54"/>
    <mergeCell ref="C55:D55"/>
    <mergeCell ref="E55:E56"/>
    <mergeCell ref="F55:H56"/>
    <mergeCell ref="I55:J56"/>
    <mergeCell ref="K55:M56"/>
    <mergeCell ref="N55:N56"/>
    <mergeCell ref="O55:R56"/>
    <mergeCell ref="U50:W50"/>
    <mergeCell ref="X50:Z62"/>
    <mergeCell ref="Q16:Y16"/>
    <mergeCell ref="Q17:Y17"/>
    <mergeCell ref="U18:V18"/>
    <mergeCell ref="W18:Y18"/>
    <mergeCell ref="Q19:Y19"/>
    <mergeCell ref="Q20:Y20"/>
    <mergeCell ref="V30:Y30"/>
    <mergeCell ref="V33:Y33"/>
    <mergeCell ref="AH50:AK50"/>
    <mergeCell ref="E51:E52"/>
    <mergeCell ref="F51:H52"/>
    <mergeCell ref="I51:J52"/>
    <mergeCell ref="K51:M52"/>
    <mergeCell ref="N51:N52"/>
    <mergeCell ref="O51:R52"/>
    <mergeCell ref="S51:T52"/>
    <mergeCell ref="U51:W52"/>
    <mergeCell ref="F50:H50"/>
    <mergeCell ref="Z65:Z66"/>
    <mergeCell ref="W66:Y66"/>
    <mergeCell ref="V67:V68"/>
    <mergeCell ref="W67:Y67"/>
    <mergeCell ref="Z67:Z68"/>
    <mergeCell ref="W68:Y68"/>
    <mergeCell ref="V65:V66"/>
    <mergeCell ref="W65:Y65"/>
    <mergeCell ref="C142:E142"/>
    <mergeCell ref="Z137:AA137"/>
    <mergeCell ref="G138:H138"/>
    <mergeCell ref="K69:K70"/>
    <mergeCell ref="P71:Q72"/>
    <mergeCell ref="P69:Q70"/>
    <mergeCell ref="R70:T70"/>
    <mergeCell ref="V69:V70"/>
    <mergeCell ref="W69:Y69"/>
    <mergeCell ref="Z69:Z70"/>
    <mergeCell ref="O161:Q161"/>
    <mergeCell ref="R161:U161"/>
    <mergeCell ref="V161:Z162"/>
    <mergeCell ref="B158:Z158"/>
    <mergeCell ref="B149:B152"/>
    <mergeCell ref="T143:W143"/>
    <mergeCell ref="Z143:AA143"/>
    <mergeCell ref="C143:H143"/>
    <mergeCell ref="B154:Z155"/>
    <mergeCell ref="B156:F156"/>
    <mergeCell ref="V163:Z163"/>
    <mergeCell ref="B159:Z159"/>
    <mergeCell ref="B160:Z160"/>
    <mergeCell ref="Z149:AA149"/>
    <mergeCell ref="T151:W151"/>
    <mergeCell ref="X151:Z152"/>
    <mergeCell ref="T152:W152"/>
    <mergeCell ref="I156:T156"/>
    <mergeCell ref="U156:Z156"/>
    <mergeCell ref="C161:L161"/>
    <mergeCell ref="W79:Y79"/>
    <mergeCell ref="L79:O79"/>
    <mergeCell ref="R79:U79"/>
    <mergeCell ref="G81:J81"/>
    <mergeCell ref="T128:W128"/>
    <mergeCell ref="I143:I144"/>
    <mergeCell ref="J143:K144"/>
    <mergeCell ref="L143:N144"/>
    <mergeCell ref="C95:H95"/>
    <mergeCell ref="I95:J96"/>
    <mergeCell ref="C78:V78"/>
    <mergeCell ref="Z79:Z81"/>
    <mergeCell ref="C80:E80"/>
    <mergeCell ref="G80:J80"/>
    <mergeCell ref="L80:O80"/>
    <mergeCell ref="R80:U80"/>
    <mergeCell ref="W80:Y80"/>
    <mergeCell ref="W81:Y81"/>
    <mergeCell ref="F79:F81"/>
    <mergeCell ref="V79:V81"/>
    <mergeCell ref="G69:J69"/>
    <mergeCell ref="F69:F70"/>
    <mergeCell ref="AC77:AE77"/>
    <mergeCell ref="R73:U73"/>
    <mergeCell ref="R81:U81"/>
    <mergeCell ref="R76:U76"/>
    <mergeCell ref="G73:J73"/>
    <mergeCell ref="K73:K74"/>
    <mergeCell ref="L73:O73"/>
    <mergeCell ref="P73:Q74"/>
    <mergeCell ref="C66:E66"/>
    <mergeCell ref="O53:R54"/>
    <mergeCell ref="F59:H60"/>
    <mergeCell ref="I59:J60"/>
    <mergeCell ref="K59:M60"/>
    <mergeCell ref="L68:O68"/>
    <mergeCell ref="P67:Q68"/>
    <mergeCell ref="R65:U65"/>
    <mergeCell ref="C59:D59"/>
    <mergeCell ref="E59:E60"/>
    <mergeCell ref="C70:E70"/>
    <mergeCell ref="G70:J70"/>
    <mergeCell ref="L70:O70"/>
    <mergeCell ref="K67:K68"/>
    <mergeCell ref="C68:E68"/>
    <mergeCell ref="G68:J68"/>
    <mergeCell ref="G67:J67"/>
    <mergeCell ref="L67:O67"/>
    <mergeCell ref="C67:E67"/>
    <mergeCell ref="L69:O69"/>
    <mergeCell ref="R66:T66"/>
    <mergeCell ref="R67:U67"/>
    <mergeCell ref="R68:U68"/>
    <mergeCell ref="L65:O65"/>
    <mergeCell ref="C10:K10"/>
    <mergeCell ref="F8:N8"/>
    <mergeCell ref="C64:E64"/>
    <mergeCell ref="G66:J66"/>
    <mergeCell ref="L66:O66"/>
    <mergeCell ref="C65:E65"/>
    <mergeCell ref="J61:M61"/>
    <mergeCell ref="C62:H62"/>
    <mergeCell ref="S59:T60"/>
    <mergeCell ref="U59:W60"/>
    <mergeCell ref="C57:D57"/>
    <mergeCell ref="E57:E58"/>
    <mergeCell ref="F57:H58"/>
    <mergeCell ref="I62:R62"/>
    <mergeCell ref="U62:W62"/>
    <mergeCell ref="N57:N58"/>
    <mergeCell ref="O57:R58"/>
    <mergeCell ref="S57:T58"/>
    <mergeCell ref="U57:W58"/>
    <mergeCell ref="N59:N60"/>
    <mergeCell ref="O59:R60"/>
    <mergeCell ref="O50:R50"/>
    <mergeCell ref="S50:T50"/>
    <mergeCell ref="I53:J54"/>
    <mergeCell ref="E53:E54"/>
    <mergeCell ref="K53:M54"/>
    <mergeCell ref="N53:N54"/>
    <mergeCell ref="B42:C42"/>
    <mergeCell ref="F42:I42"/>
    <mergeCell ref="C20:E20"/>
    <mergeCell ref="I20:K20"/>
    <mergeCell ref="C22:K22"/>
    <mergeCell ref="C27:K34"/>
    <mergeCell ref="J42:M42"/>
    <mergeCell ref="C26:K26"/>
    <mergeCell ref="C35:K35"/>
    <mergeCell ref="V35:Y35"/>
    <mergeCell ref="M37:N37"/>
    <mergeCell ref="V37:W37"/>
    <mergeCell ref="X37:Z37"/>
    <mergeCell ref="B39:Z40"/>
    <mergeCell ref="T37:T38"/>
    <mergeCell ref="C24:K24"/>
    <mergeCell ref="M20:P20"/>
    <mergeCell ref="M19:P19"/>
    <mergeCell ref="M12:N12"/>
    <mergeCell ref="C12:K12"/>
    <mergeCell ref="C16:K16"/>
    <mergeCell ref="C15:K15"/>
    <mergeCell ref="T63:Z64"/>
    <mergeCell ref="C2:E2"/>
    <mergeCell ref="C14:K14"/>
    <mergeCell ref="C18:E18"/>
    <mergeCell ref="G18:K18"/>
    <mergeCell ref="M18:P18"/>
    <mergeCell ref="Q18:T18"/>
    <mergeCell ref="C19:K19"/>
    <mergeCell ref="C17:K17"/>
    <mergeCell ref="C44:AA44"/>
    <mergeCell ref="F47:R48"/>
    <mergeCell ref="R74:U74"/>
    <mergeCell ref="R69:U69"/>
    <mergeCell ref="L71:O71"/>
    <mergeCell ref="G72:J72"/>
    <mergeCell ref="L72:O72"/>
    <mergeCell ref="F65:F66"/>
    <mergeCell ref="K65:K66"/>
    <mergeCell ref="P65:Q66"/>
    <mergeCell ref="S62:T62"/>
    <mergeCell ref="I50:J50"/>
    <mergeCell ref="K50:M50"/>
    <mergeCell ref="B49:B123"/>
    <mergeCell ref="C51:D51"/>
    <mergeCell ref="C69:E69"/>
    <mergeCell ref="G65:J65"/>
    <mergeCell ref="C53:D53"/>
    <mergeCell ref="F67:F68"/>
    <mergeCell ref="I57:J58"/>
    <mergeCell ref="K57:M58"/>
    <mergeCell ref="S87:V87"/>
    <mergeCell ref="M97:N98"/>
    <mergeCell ref="O97:R98"/>
    <mergeCell ref="I125:I126"/>
    <mergeCell ref="J125:K126"/>
    <mergeCell ref="B45:B48"/>
    <mergeCell ref="C45:AA45"/>
    <mergeCell ref="C46:AA46"/>
    <mergeCell ref="D47:E48"/>
    <mergeCell ref="C50:D50"/>
    <mergeCell ref="C87:C89"/>
    <mergeCell ref="D87:F89"/>
    <mergeCell ref="I87:I89"/>
    <mergeCell ref="J87:L89"/>
    <mergeCell ref="N87:N89"/>
    <mergeCell ref="O87:R89"/>
    <mergeCell ref="C79:E79"/>
    <mergeCell ref="W84:Y84"/>
    <mergeCell ref="C85:E85"/>
    <mergeCell ref="C92:H92"/>
    <mergeCell ref="I92:J92"/>
    <mergeCell ref="K92:N92"/>
    <mergeCell ref="O92:R92"/>
    <mergeCell ref="T92:Z98"/>
    <mergeCell ref="C93:H93"/>
    <mergeCell ref="C96:H96"/>
    <mergeCell ref="Z71:Z72"/>
    <mergeCell ref="W71:Y71"/>
    <mergeCell ref="K79:K81"/>
    <mergeCell ref="P79:Q81"/>
    <mergeCell ref="F75:F76"/>
    <mergeCell ref="G79:J79"/>
    <mergeCell ref="L75:O75"/>
    <mergeCell ref="G76:J76"/>
    <mergeCell ref="L76:O76"/>
    <mergeCell ref="L81:O81"/>
    <mergeCell ref="Z83:Z85"/>
    <mergeCell ref="C84:E84"/>
    <mergeCell ref="G84:J84"/>
    <mergeCell ref="L84:O84"/>
    <mergeCell ref="Z75:Z76"/>
    <mergeCell ref="W76:Y76"/>
    <mergeCell ref="V75:V76"/>
    <mergeCell ref="W75:Y75"/>
    <mergeCell ref="R84:U84"/>
    <mergeCell ref="C81:E81"/>
    <mergeCell ref="P75:Q76"/>
    <mergeCell ref="F73:F74"/>
    <mergeCell ref="V71:V72"/>
    <mergeCell ref="R71:U71"/>
    <mergeCell ref="R72:T72"/>
    <mergeCell ref="G75:J75"/>
    <mergeCell ref="G74:J74"/>
    <mergeCell ref="L74:O74"/>
    <mergeCell ref="V73:V74"/>
    <mergeCell ref="R75:U75"/>
    <mergeCell ref="C71:E71"/>
    <mergeCell ref="G71:J71"/>
    <mergeCell ref="F71:F72"/>
    <mergeCell ref="K71:K72"/>
    <mergeCell ref="C73:E73"/>
    <mergeCell ref="K75:K76"/>
    <mergeCell ref="C74:E74"/>
    <mergeCell ref="C75:E75"/>
    <mergeCell ref="C72:E72"/>
  </mergeCells>
  <conditionalFormatting sqref="X5:Y5">
    <cfRule type="expression" priority="4" dxfId="1">
      <formula>$X$5&lt;&gt;'Pucker Powder BULK Reorder'!#REF!</formula>
    </cfRule>
  </conditionalFormatting>
  <conditionalFormatting sqref="AB165">
    <cfRule type="expression" priority="1" dxfId="0">
      <formula>$X$151&lt;&gt;$AB$165</formula>
    </cfRule>
  </conditionalFormatting>
  <dataValidations count="6">
    <dataValidation type="textLength" operator="equal" allowBlank="1" showInputMessage="1" showErrorMessage="1" sqref="F43 F37:F38 F41 F18 U18">
      <formula1>2</formula1>
    </dataValidation>
    <dataValidation type="textLength" operator="equal" allowBlank="1" showInputMessage="1" showErrorMessage="1" sqref="G43 G37:G38 G41 W18 G18">
      <formula1>5</formula1>
    </dataValidation>
    <dataValidation type="list" allowBlank="1" showInputMessage="1" showErrorMessage="1" sqref="F8">
      <formula1>$B$6:$B$7</formula1>
    </dataValidation>
    <dataValidation type="whole" allowBlank="1" showInputMessage="1" showErrorMessage="1" sqref="X2:Y2">
      <formula1>10000</formula1>
      <formula2>99999</formula2>
    </dataValidation>
    <dataValidation type="list" allowBlank="1" showInputMessage="1" showErrorMessage="1" sqref="V34:Y34">
      <formula1>$V$31:$V$32</formula1>
    </dataValidation>
    <dataValidation type="whole" operator="lessThanOrEqual" allowBlank="1" showInputMessage="1" showErrorMessage="1" sqref="X106:X107">
      <formula1>I106</formula1>
    </dataValidation>
  </dataValidations>
  <printOptions/>
  <pageMargins left="0.25" right="0.25" top="0" bottom="0.25" header="0.3" footer="0.3"/>
  <pageSetup fitToHeight="2" horizontalDpi="600" verticalDpi="600" orientation="portrait" scale="61" r:id="rId4"/>
  <rowBreaks count="1" manualBreakCount="1">
    <brk id="134" min="1" max="2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Alisa Tong</dc:creator>
  <cp:keywords/>
  <dc:description/>
  <cp:lastModifiedBy>Alisa Tong</cp:lastModifiedBy>
  <cp:lastPrinted>2021-03-29T23:30:37Z</cp:lastPrinted>
  <dcterms:created xsi:type="dcterms:W3CDTF">2015-06-25T16:10:41Z</dcterms:created>
  <dcterms:modified xsi:type="dcterms:W3CDTF">2022-08-30T13:28:21Z</dcterms:modified>
  <cp:category/>
  <cp:version/>
  <cp:contentType/>
  <cp:contentStatus/>
</cp:coreProperties>
</file>